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" sheetId="1" r:id="rId1"/>
    <sheet name="7-8 Parent " sheetId="2" r:id="rId2"/>
    <sheet name="Conferences" sheetId="3" r:id="rId3"/>
    <sheet name="Writing" sheetId="4" r:id="rId4"/>
    <sheet name="Non Conference PO" sheetId="5" r:id="rId5"/>
    <sheet name="Timesheet" sheetId="6" r:id="rId6"/>
    <sheet name="GATE " sheetId="7" r:id="rId7"/>
    <sheet name="Rotating Conferences" sheetId="8" r:id="rId8"/>
  </sheets>
  <definedNames/>
  <calcPr fullCalcOnLoad="1"/>
</workbook>
</file>

<file path=xl/sharedStrings.xml><?xml version="1.0" encoding="utf-8"?>
<sst xmlns="http://schemas.openxmlformats.org/spreadsheetml/2006/main" count="503" uniqueCount="246">
  <si>
    <t>Ben Powers</t>
  </si>
  <si>
    <t>English</t>
  </si>
  <si>
    <t>Gabrielle Leko</t>
  </si>
  <si>
    <t>TI-Inspire</t>
  </si>
  <si>
    <t>Math</t>
  </si>
  <si>
    <t>Hope Miller</t>
  </si>
  <si>
    <t>Nicole Baird</t>
  </si>
  <si>
    <t>Leslie Baldwin</t>
  </si>
  <si>
    <t>Simon Constantinides</t>
  </si>
  <si>
    <t>Strategies for Student Achievement</t>
  </si>
  <si>
    <t>Science</t>
  </si>
  <si>
    <t>Simon Constanides</t>
  </si>
  <si>
    <t>Paige Salardion</t>
  </si>
  <si>
    <t>Todd Kissel</t>
  </si>
  <si>
    <t>Barbara Leach</t>
  </si>
  <si>
    <t>Janet Warda</t>
  </si>
  <si>
    <t>Substitute Cost</t>
  </si>
  <si>
    <t>Debi Hayos</t>
  </si>
  <si>
    <t>Physical Education Requirements and Exemtions</t>
  </si>
  <si>
    <t>PE</t>
  </si>
  <si>
    <t>Tanya Wilson</t>
  </si>
  <si>
    <t>Security</t>
  </si>
  <si>
    <t>Drugs, Guns and Gangs in California Schools</t>
  </si>
  <si>
    <t>Jim Cartnal</t>
  </si>
  <si>
    <t>Erin Thomas</t>
  </si>
  <si>
    <t>LACOE Social Science</t>
  </si>
  <si>
    <t>Grading multiple sets of papers</t>
  </si>
  <si>
    <t>Mary Walsten</t>
  </si>
  <si>
    <t>Subtotal</t>
  </si>
  <si>
    <t>Allocated</t>
  </si>
  <si>
    <t>Unspent</t>
  </si>
  <si>
    <t>Pinnacle Server - LCHS</t>
  </si>
  <si>
    <t>Health Clerk</t>
  </si>
  <si>
    <t>7-12th</t>
  </si>
  <si>
    <t>Mock Trial</t>
  </si>
  <si>
    <t>Vendor</t>
  </si>
  <si>
    <t>Robert Burlison</t>
  </si>
  <si>
    <t>Powers</t>
  </si>
  <si>
    <t>???</t>
  </si>
  <si>
    <t>Research Project</t>
  </si>
  <si>
    <t>summer 08</t>
  </si>
  <si>
    <t>Rick Mohney</t>
  </si>
  <si>
    <t>Justin Valassidis</t>
  </si>
  <si>
    <t>Analytical Essay</t>
  </si>
  <si>
    <t>Sharon Barker</t>
  </si>
  <si>
    <t>Response to Lit Essays</t>
  </si>
  <si>
    <t>x</t>
  </si>
  <si>
    <t>2008-9</t>
  </si>
  <si>
    <t>TOPS</t>
  </si>
  <si>
    <t>Social Science Conference</t>
  </si>
  <si>
    <t>7th- 12th</t>
  </si>
  <si>
    <t>Remaining</t>
  </si>
  <si>
    <t>moved to next year</t>
  </si>
  <si>
    <t>Physical Education Leadership Session II</t>
  </si>
  <si>
    <t>LA County Academic Decathlon</t>
  </si>
  <si>
    <t>Ewoldsen</t>
  </si>
  <si>
    <t>Demi Deck Resources</t>
  </si>
  <si>
    <t>Flashcards (10,000)</t>
  </si>
  <si>
    <t>Substitutes Name</t>
  </si>
  <si>
    <t>Castillo</t>
  </si>
  <si>
    <t>Jauregai</t>
  </si>
  <si>
    <t>Paccone</t>
  </si>
  <si>
    <t>Pfitzer</t>
  </si>
  <si>
    <t>Kilbride</t>
  </si>
  <si>
    <t>Koelsch</t>
  </si>
  <si>
    <t>Martinian</t>
  </si>
  <si>
    <t>Lee</t>
  </si>
  <si>
    <t>Nielson</t>
  </si>
  <si>
    <t>Laura Wheeler</t>
  </si>
  <si>
    <t>Semester Portfolio</t>
  </si>
  <si>
    <t>Semester Final</t>
  </si>
  <si>
    <t>Nicole Baird/Paul Kim</t>
  </si>
  <si>
    <t>NoodleTools, Inc.</t>
  </si>
  <si>
    <t>MLA Subscription</t>
  </si>
  <si>
    <t>INSMAT</t>
  </si>
  <si>
    <t>NoodleBib</t>
  </si>
  <si>
    <t>Participation Fee</t>
  </si>
  <si>
    <t>Academic Decathlon</t>
  </si>
  <si>
    <t>GATE - $10,600</t>
  </si>
  <si>
    <t>American Math League Tests</t>
  </si>
  <si>
    <t>changed to Gate 11/13/07</t>
  </si>
  <si>
    <t xml:space="preserve">Marian Price </t>
  </si>
  <si>
    <t>Final Composition  for the semester</t>
  </si>
  <si>
    <t>French Composition</t>
  </si>
  <si>
    <t>American Math Competition</t>
  </si>
  <si>
    <t>Tests</t>
  </si>
  <si>
    <t>Academic Decathlon 2007-08</t>
  </si>
  <si>
    <t>Carry over</t>
  </si>
  <si>
    <t>10th Grade Counseling</t>
  </si>
  <si>
    <t>Approximate State</t>
  </si>
  <si>
    <t>Intervention Funds</t>
  </si>
  <si>
    <t>Total</t>
  </si>
  <si>
    <t>GATE</t>
  </si>
  <si>
    <t>Spent</t>
  </si>
  <si>
    <t>Balance</t>
  </si>
  <si>
    <t>SCHOOL-WIDE PRIORITIES</t>
  </si>
  <si>
    <t>Category</t>
  </si>
  <si>
    <t>Dept.</t>
  </si>
  <si>
    <t>Item</t>
  </si>
  <si>
    <t>Cost</t>
  </si>
  <si>
    <t>ESLRs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</si>
  <si>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</si>
  <si>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</si>
  <si>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</si>
  <si>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</si>
  <si>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</si>
  <si>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</si>
  <si>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</si>
  <si>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Health clerk</t>
  </si>
  <si>
    <t>Technology Support</t>
  </si>
  <si>
    <t>Sm Schs.</t>
  </si>
  <si>
    <t>7-8 Conference Days</t>
  </si>
  <si>
    <t>Conferences</t>
  </si>
  <si>
    <t>9th-12th</t>
  </si>
  <si>
    <t>TECH</t>
  </si>
  <si>
    <t>7th-12th</t>
  </si>
  <si>
    <t>IRC on-line subscriptions</t>
  </si>
  <si>
    <t>PERS</t>
  </si>
  <si>
    <t>Writing Days</t>
  </si>
  <si>
    <t>Turnitin.com</t>
  </si>
  <si>
    <t>Pinnacle Maintenance</t>
  </si>
  <si>
    <t>Intervention</t>
  </si>
  <si>
    <t>Saturday School</t>
  </si>
  <si>
    <t>Total Used</t>
  </si>
  <si>
    <t>Name</t>
  </si>
  <si>
    <t>Conference</t>
  </si>
  <si>
    <t>Date</t>
  </si>
  <si>
    <t>Total Cost</t>
  </si>
  <si>
    <t xml:space="preserve">Total  </t>
  </si>
  <si>
    <t>Project</t>
  </si>
  <si>
    <t>Follow Up</t>
  </si>
  <si>
    <t>Days</t>
  </si>
  <si>
    <t>PERSUP INSMAT</t>
  </si>
  <si>
    <t>Sub Cost</t>
  </si>
  <si>
    <t>7/8 Conferences</t>
  </si>
  <si>
    <t>7/12 Conferences</t>
  </si>
  <si>
    <t>Person</t>
  </si>
  <si>
    <t>Budget Item</t>
  </si>
  <si>
    <t>Req #</t>
  </si>
  <si>
    <t>Writing Day</t>
  </si>
  <si>
    <t>Request Date</t>
  </si>
  <si>
    <t>9th</t>
  </si>
  <si>
    <t>IRC Dectection (2/2007)</t>
  </si>
  <si>
    <t>LCHS School Site Council BUDGET for 2007-08</t>
  </si>
  <si>
    <t>IRC Extra - First three weeks</t>
  </si>
  <si>
    <t>“Blue Confidential” forms</t>
  </si>
  <si>
    <t>Spec Ed</t>
  </si>
  <si>
    <t xml:space="preserve">Online Subscription </t>
  </si>
  <si>
    <t>Bozzani</t>
  </si>
  <si>
    <t>Thomas Gale</t>
  </si>
  <si>
    <t>Sun Choe</t>
  </si>
  <si>
    <t>Foreign Language Teachers</t>
  </si>
  <si>
    <t>FL</t>
  </si>
  <si>
    <t>Admin</t>
  </si>
  <si>
    <t>Aeries</t>
  </si>
  <si>
    <t>Kevin Buchanon</t>
  </si>
  <si>
    <t xml:space="preserve">Textbook Room Manager/IRC </t>
  </si>
  <si>
    <t>9th Grade Parent Conferences</t>
  </si>
  <si>
    <t>Every Student Succeeds Teacher Articulation and Writing</t>
  </si>
  <si>
    <t>Activity</t>
  </si>
  <si>
    <t>Reda Hanna</t>
  </si>
  <si>
    <t>Total Hours</t>
  </si>
  <si>
    <t>Rate</t>
  </si>
  <si>
    <t>Tech Support before School Starts</t>
  </si>
  <si>
    <t>Health Clerk Extra Time @ Start of School</t>
  </si>
  <si>
    <t>Autism Conference</t>
  </si>
  <si>
    <t>Pancost/Craney</t>
  </si>
  <si>
    <t>Spectrum Training Systems</t>
  </si>
  <si>
    <t>Ray Pancost</t>
  </si>
  <si>
    <t>Sp. Ed</t>
  </si>
  <si>
    <t>Liz Craney</t>
  </si>
  <si>
    <t>Autism</t>
  </si>
  <si>
    <t>Beth Waas</t>
  </si>
  <si>
    <t>Classified</t>
  </si>
  <si>
    <t>Tawny Williams</t>
  </si>
  <si>
    <t>Eagle Software</t>
  </si>
  <si>
    <t>Waas/Williams</t>
  </si>
  <si>
    <t>Aeries Conference</t>
  </si>
  <si>
    <t>Excelsior Software</t>
  </si>
  <si>
    <t>Buchanan</t>
  </si>
  <si>
    <t>Pinnacle Support</t>
  </si>
  <si>
    <t>Pinnacle Support 2008-9</t>
  </si>
  <si>
    <t>iParadigms</t>
  </si>
  <si>
    <t>FitnessGram 8.2</t>
  </si>
  <si>
    <t xml:space="preserve">Human Kinetics - </t>
  </si>
  <si>
    <t>Dragos</t>
  </si>
  <si>
    <t>Fitnessgram</t>
  </si>
  <si>
    <t>Carl Herman</t>
  </si>
  <si>
    <t>Economics</t>
  </si>
  <si>
    <t>SS</t>
  </si>
  <si>
    <t>Carol Granz</t>
  </si>
  <si>
    <t>Writing Practice</t>
  </si>
  <si>
    <t>Sean Mispagel</t>
  </si>
  <si>
    <t>Susan Skalla</t>
  </si>
  <si>
    <t>Mike Gilliland</t>
  </si>
  <si>
    <t>Morgan Savage</t>
  </si>
  <si>
    <t>Donna Larson</t>
  </si>
  <si>
    <t>first quarter French 3/4 composition</t>
  </si>
  <si>
    <t>Developmental Assets Guidance Lessons/Preventive Intervention Strategies</t>
  </si>
  <si>
    <t>Math Interventino Nicole Baird</t>
  </si>
  <si>
    <t>Total Allocated</t>
  </si>
  <si>
    <t xml:space="preserve">Intervention </t>
  </si>
  <si>
    <t>CAHPERD State Conference in Riverside</t>
  </si>
  <si>
    <t>Mary Holt</t>
  </si>
  <si>
    <t>Marian Price</t>
  </si>
  <si>
    <t xml:space="preserve">CLTA Conference </t>
  </si>
  <si>
    <t>Toms</t>
  </si>
  <si>
    <t>Search Institute</t>
  </si>
  <si>
    <t>Sandra Toms</t>
  </si>
  <si>
    <t>Me @ My Best</t>
  </si>
  <si>
    <t>Sue Hamre</t>
  </si>
  <si>
    <t>Calif. Band Directors Assoc.</t>
  </si>
  <si>
    <t>FA</t>
  </si>
  <si>
    <t>California Music Educators Association Professional Development Conference</t>
  </si>
  <si>
    <t>Lindsay Bozzani</t>
  </si>
  <si>
    <t>Best books for Teens</t>
  </si>
  <si>
    <t>IRC</t>
  </si>
  <si>
    <t>3M Library Systems</t>
  </si>
  <si>
    <t xml:space="preserve"> Detection System</t>
  </si>
  <si>
    <t xml:space="preserve">Nicole Baird </t>
  </si>
  <si>
    <t xml:space="preserve">Graphing </t>
  </si>
  <si>
    <t>Quarterly Assessment</t>
  </si>
  <si>
    <t>MDTP Teacher Leadership Institute</t>
  </si>
  <si>
    <t>1st quarter benchmark AP Language</t>
  </si>
  <si>
    <t>Compositions in Spanish</t>
  </si>
  <si>
    <t>Joy Walters</t>
  </si>
  <si>
    <t>Paul Kim</t>
  </si>
  <si>
    <t xml:space="preserve">Janis Fuhrman </t>
  </si>
  <si>
    <t>Kathy Cockerill</t>
  </si>
  <si>
    <t>Tom Traeger</t>
  </si>
  <si>
    <t>CUE Conference - District Expense</t>
  </si>
  <si>
    <t>TechLite</t>
  </si>
  <si>
    <t>Key Club</t>
  </si>
  <si>
    <t>Blue Bear Accounting Software</t>
  </si>
  <si>
    <t>CTA Training</t>
  </si>
  <si>
    <t>LCTA</t>
  </si>
  <si>
    <t>Compare/Contrast - Two poems</t>
  </si>
  <si>
    <t xml:space="preserve">Civil War </t>
  </si>
  <si>
    <t>Janis Fuhrman</t>
  </si>
  <si>
    <t>Steve Zimmerman</t>
  </si>
  <si>
    <t>2008 FIRST Robotics Conference</t>
  </si>
  <si>
    <t>Hilary Gregg</t>
  </si>
  <si>
    <t>2009 FIRST Robotics Conference</t>
  </si>
  <si>
    <t xml:space="preserve">Final competition for the 2008 Bank of America Awards </t>
  </si>
  <si>
    <t>Culture/History/Connection</t>
  </si>
  <si>
    <t>Written communication in Spanish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</si>
</sst>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#,##0.0_);\(#,##0.0\)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  <numFmt numFmtId="175" formatCode="mm/dd/yy;@"/>
    <numFmt numFmtId="176" formatCode="0_);\(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trike/>
      <sz val="1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3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4" fontId="1" fillId="0" borderId="0" xfId="17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17" applyNumberFormat="1" applyFont="1" applyBorder="1" applyAlignment="1">
      <alignment horizontal="center" vertical="center"/>
    </xf>
    <xf numFmtId="44" fontId="2" fillId="0" borderId="1" xfId="17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4" fontId="2" fillId="0" borderId="1" xfId="17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7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1" fontId="3" fillId="0" borderId="1" xfId="17" applyNumberFormat="1" applyFont="1" applyFill="1" applyBorder="1" applyAlignment="1">
      <alignment horizontal="center" vertical="center"/>
    </xf>
    <xf numFmtId="44" fontId="2" fillId="0" borderId="1" xfId="17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4" fontId="3" fillId="0" borderId="5" xfId="17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1" xfId="17" applyFont="1" applyFill="1" applyBorder="1" applyAlignment="1">
      <alignment horizontal="right" vertical="center"/>
    </xf>
    <xf numFmtId="44" fontId="3" fillId="0" borderId="1" xfId="17" applyFont="1" applyFill="1" applyBorder="1" applyAlignment="1">
      <alignment horizontal="left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44" fontId="3" fillId="0" borderId="6" xfId="17" applyFont="1" applyFill="1" applyBorder="1" applyAlignment="1">
      <alignment vertical="center"/>
    </xf>
    <xf numFmtId="44" fontId="1" fillId="0" borderId="0" xfId="17" applyFont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175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4" fontId="0" fillId="0" borderId="0" xfId="17" applyFont="1" applyAlignment="1">
      <alignment/>
    </xf>
    <xf numFmtId="44" fontId="7" fillId="0" borderId="0" xfId="17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 horizontal="right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44" fontId="6" fillId="0" borderId="0" xfId="17" applyFont="1" applyAlignment="1">
      <alignment horizontal="center" wrapText="1"/>
    </xf>
    <xf numFmtId="0" fontId="6" fillId="0" borderId="0" xfId="0" applyFont="1" applyAlignment="1">
      <alignment wrapText="1"/>
    </xf>
    <xf numFmtId="167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0" fontId="8" fillId="0" borderId="0" xfId="0" applyFont="1" applyAlignment="1">
      <alignment horizontal="center" wrapText="1"/>
    </xf>
    <xf numFmtId="44" fontId="8" fillId="0" borderId="0" xfId="17" applyFont="1" applyAlignment="1">
      <alignment horizontal="center" wrapText="1"/>
    </xf>
    <xf numFmtId="0" fontId="8" fillId="0" borderId="0" xfId="0" applyFont="1" applyAlignment="1">
      <alignment wrapText="1"/>
    </xf>
    <xf numFmtId="15" fontId="8" fillId="0" borderId="0" xfId="0" applyNumberFormat="1" applyFont="1" applyAlignment="1">
      <alignment horizontal="center" wrapText="1"/>
    </xf>
    <xf numFmtId="0" fontId="8" fillId="0" borderId="0" xfId="17" applyNumberFormat="1" applyFont="1" applyAlignment="1">
      <alignment horizontal="center" wrapText="1"/>
    </xf>
    <xf numFmtId="176" fontId="8" fillId="0" borderId="0" xfId="17" applyNumberFormat="1" applyFont="1" applyAlignment="1">
      <alignment horizontal="right" wrapText="1"/>
    </xf>
    <xf numFmtId="0" fontId="2" fillId="0" borderId="7" xfId="0" applyFont="1" applyFill="1" applyBorder="1" applyAlignment="1">
      <alignment horizontal="right" vertical="center"/>
    </xf>
    <xf numFmtId="44" fontId="2" fillId="0" borderId="7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4" fontId="2" fillId="0" borderId="0" xfId="17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3" fillId="0" borderId="1" xfId="17" applyNumberFormat="1" applyFont="1" applyBorder="1" applyAlignment="1">
      <alignment vertical="center"/>
    </xf>
    <xf numFmtId="44" fontId="3" fillId="0" borderId="1" xfId="17" applyNumberFormat="1" applyFont="1" applyFill="1" applyBorder="1" applyAlignment="1">
      <alignment vertical="center"/>
    </xf>
    <xf numFmtId="44" fontId="3" fillId="0" borderId="1" xfId="17" applyNumberFormat="1" applyFont="1" applyBorder="1" applyAlignment="1">
      <alignment horizontal="center" vertical="center"/>
    </xf>
    <xf numFmtId="44" fontId="3" fillId="0" borderId="1" xfId="17" applyNumberFormat="1" applyFont="1" applyFill="1" applyBorder="1" applyAlignment="1">
      <alignment horizontal="right" vertical="center"/>
    </xf>
    <xf numFmtId="44" fontId="3" fillId="0" borderId="1" xfId="17" applyNumberFormat="1" applyFont="1" applyFill="1" applyBorder="1" applyAlignment="1">
      <alignment horizontal="left" vertical="center"/>
    </xf>
    <xf numFmtId="44" fontId="2" fillId="0" borderId="0" xfId="17" applyNumberFormat="1" applyFont="1" applyFill="1" applyBorder="1" applyAlignment="1">
      <alignment horizontal="right" vertical="center"/>
    </xf>
    <xf numFmtId="44" fontId="2" fillId="0" borderId="7" xfId="17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5" xfId="17" applyFont="1" applyFill="1" applyBorder="1" applyAlignment="1">
      <alignment horizontal="left"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5" fontId="8" fillId="0" borderId="0" xfId="0" applyNumberFormat="1" applyFont="1" applyFill="1" applyAlignment="1">
      <alignment horizontal="center" wrapText="1"/>
    </xf>
    <xf numFmtId="44" fontId="8" fillId="0" borderId="0" xfId="17" applyFont="1" applyFill="1" applyAlignment="1">
      <alignment horizontal="center" wrapText="1"/>
    </xf>
    <xf numFmtId="0" fontId="8" fillId="0" borderId="0" xfId="17" applyNumberFormat="1" applyFont="1" applyFill="1" applyAlignment="1">
      <alignment horizontal="center" wrapText="1"/>
    </xf>
    <xf numFmtId="176" fontId="8" fillId="0" borderId="0" xfId="17" applyNumberFormat="1" applyFont="1" applyFill="1" applyAlignment="1">
      <alignment horizontal="right" wrapText="1"/>
    </xf>
    <xf numFmtId="14" fontId="0" fillId="0" borderId="0" xfId="0" applyNumberFormat="1" applyAlignment="1">
      <alignment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4" fontId="10" fillId="0" borderId="1" xfId="17" applyNumberFormat="1" applyFont="1" applyBorder="1" applyAlignment="1">
      <alignment vertical="center"/>
    </xf>
    <xf numFmtId="16" fontId="3" fillId="0" borderId="0" xfId="0" applyNumberFormat="1" applyFont="1" applyFill="1" applyBorder="1" applyAlignment="1">
      <alignment horizontal="center" vertical="center" wrapText="1"/>
    </xf>
    <xf numFmtId="44" fontId="3" fillId="0" borderId="0" xfId="17" applyNumberFormat="1" applyFont="1" applyFill="1" applyBorder="1" applyAlignment="1">
      <alignment horizontal="right" vertical="center"/>
    </xf>
    <xf numFmtId="44" fontId="9" fillId="0" borderId="0" xfId="17" applyFont="1" applyFill="1" applyBorder="1" applyAlignment="1">
      <alignment horizontal="center" vertical="center"/>
    </xf>
    <xf numFmtId="44" fontId="3" fillId="0" borderId="0" xfId="17" applyFont="1" applyBorder="1" applyAlignment="1">
      <alignment horizontal="left" vertical="center"/>
    </xf>
    <xf numFmtId="44" fontId="3" fillId="0" borderId="0" xfId="17" applyFont="1" applyBorder="1" applyAlignment="1">
      <alignment vertical="center"/>
    </xf>
    <xf numFmtId="176" fontId="8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44" fontId="8" fillId="0" borderId="0" xfId="17" applyFont="1" applyAlignment="1">
      <alignment horizontal="center"/>
    </xf>
    <xf numFmtId="0" fontId="8" fillId="0" borderId="0" xfId="17" applyNumberFormat="1" applyFont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8" fillId="0" borderId="0" xfId="17" applyNumberFormat="1" applyFont="1" applyFill="1" applyAlignment="1">
      <alignment horizontal="center"/>
    </xf>
    <xf numFmtId="164" fontId="8" fillId="0" borderId="0" xfId="17" applyNumberFormat="1" applyFont="1" applyFill="1" applyAlignment="1">
      <alignment horizontal="center"/>
    </xf>
    <xf numFmtId="176" fontId="8" fillId="0" borderId="0" xfId="17" applyNumberFormat="1" applyFont="1" applyFill="1" applyAlignment="1">
      <alignment horizontal="right"/>
    </xf>
    <xf numFmtId="0" fontId="0" fillId="0" borderId="0" xfId="0" applyAlignment="1">
      <alignment/>
    </xf>
    <xf numFmtId="14" fontId="8" fillId="0" borderId="0" xfId="0" applyNumberFormat="1" applyFont="1" applyFill="1" applyAlignment="1">
      <alignment horizontal="center"/>
    </xf>
    <xf numFmtId="44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center" wrapText="1"/>
    </xf>
    <xf numFmtId="167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/>
    </xf>
    <xf numFmtId="0" fontId="3" fillId="0" borderId="0" xfId="0" applyFont="1" applyBorder="1" applyAlignment="1">
      <alignment vertical="top" wrapText="1"/>
    </xf>
    <xf numFmtId="44" fontId="2" fillId="0" borderId="0" xfId="17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Fill="1" applyAlignment="1">
      <alignment horizontal="center" wrapText="1"/>
    </xf>
    <xf numFmtId="15" fontId="0" fillId="0" borderId="0" xfId="0" applyNumberFormat="1" applyFont="1" applyFill="1" applyAlignment="1">
      <alignment horizontal="center" wrapText="1"/>
    </xf>
    <xf numFmtId="44" fontId="0" fillId="0" borderId="0" xfId="17" applyFont="1" applyFill="1" applyAlignment="1">
      <alignment horizontal="center" wrapText="1"/>
    </xf>
    <xf numFmtId="0" fontId="0" fillId="0" borderId="0" xfId="17" applyNumberFormat="1" applyFont="1" applyFill="1" applyAlignment="1">
      <alignment horizontal="center" wrapText="1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ont="1" applyFill="1" applyAlignment="1">
      <alignment horizontal="center" wrapText="1"/>
    </xf>
    <xf numFmtId="44" fontId="0" fillId="0" borderId="8" xfId="17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44" fontId="0" fillId="2" borderId="0" xfId="17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5" xfId="17" applyFont="1" applyFill="1" applyBorder="1" applyAlignment="1">
      <alignment horizontal="center" vertical="center"/>
    </xf>
    <xf numFmtId="44" fontId="0" fillId="0" borderId="5" xfId="17" applyFont="1" applyBorder="1" applyAlignment="1">
      <alignment horizontal="center" vertical="center"/>
    </xf>
    <xf numFmtId="44" fontId="0" fillId="0" borderId="0" xfId="17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 horizontal="left"/>
    </xf>
    <xf numFmtId="44" fontId="0" fillId="0" borderId="0" xfId="17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4" fontId="2" fillId="0" borderId="5" xfId="17" applyNumberFormat="1" applyFont="1" applyFill="1" applyBorder="1" applyAlignment="1">
      <alignment horizontal="center" vertical="center"/>
    </xf>
    <xf numFmtId="41" fontId="2" fillId="0" borderId="5" xfId="17" applyNumberFormat="1" applyFont="1" applyFill="1" applyBorder="1" applyAlignment="1">
      <alignment horizontal="center" vertical="center"/>
    </xf>
    <xf numFmtId="44" fontId="2" fillId="0" borderId="5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4" fontId="3" fillId="0" borderId="1" xfId="17" applyFont="1" applyFill="1" applyBorder="1" applyAlignment="1">
      <alignment vertical="center"/>
    </xf>
    <xf numFmtId="44" fontId="3" fillId="0" borderId="10" xfId="17" applyFont="1" applyBorder="1" applyAlignment="1">
      <alignment vertical="center"/>
    </xf>
    <xf numFmtId="44" fontId="3" fillId="0" borderId="1" xfId="17" applyFont="1" applyBorder="1" applyAlignment="1">
      <alignment horizontal="left" vertical="center"/>
    </xf>
    <xf numFmtId="4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4" fontId="3" fillId="0" borderId="5" xfId="17" applyNumberFormat="1" applyFont="1" applyFill="1" applyBorder="1" applyAlignment="1">
      <alignment horizontal="right" vertical="center"/>
    </xf>
    <xf numFmtId="44" fontId="3" fillId="0" borderId="5" xfId="17" applyFont="1" applyFill="1" applyBorder="1" applyAlignment="1">
      <alignment horizontal="right" vertical="center"/>
    </xf>
    <xf numFmtId="44" fontId="3" fillId="0" borderId="5" xfId="17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4" fontId="3" fillId="0" borderId="5" xfId="17" applyNumberFormat="1" applyFont="1" applyFill="1" applyBorder="1" applyAlignment="1">
      <alignment horizontal="center" vertical="center"/>
    </xf>
    <xf numFmtId="41" fontId="3" fillId="0" borderId="5" xfId="17" applyNumberFormat="1" applyFont="1" applyFill="1" applyBorder="1" applyAlignment="1">
      <alignment horizontal="center" vertical="center"/>
    </xf>
    <xf numFmtId="44" fontId="3" fillId="0" borderId="5" xfId="17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8" fontId="0" fillId="0" borderId="0" xfId="17" applyNumberFormat="1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6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44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4" fontId="3" fillId="0" borderId="16" xfId="17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44" fontId="2" fillId="3" borderId="10" xfId="17" applyNumberFormat="1" applyFont="1" applyFill="1" applyBorder="1" applyAlignment="1">
      <alignment horizontal="right" vertical="center"/>
    </xf>
    <xf numFmtId="44" fontId="2" fillId="3" borderId="10" xfId="17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7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4" fontId="2" fillId="3" borderId="1" xfId="17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right" vertical="center"/>
    </xf>
    <xf numFmtId="44" fontId="2" fillId="3" borderId="8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44" fontId="2" fillId="3" borderId="19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44" fontId="2" fillId="3" borderId="25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/>
    </xf>
    <xf numFmtId="44" fontId="2" fillId="3" borderId="28" xfId="0" applyNumberFormat="1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44" fontId="2" fillId="3" borderId="24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7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17" applyFont="1" applyFill="1" applyAlignment="1">
      <alignment/>
    </xf>
    <xf numFmtId="14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/>
    </xf>
    <xf numFmtId="14" fontId="0" fillId="0" borderId="0" xfId="0" applyNumberFormat="1" applyFont="1" applyAlignment="1">
      <alignment/>
    </xf>
    <xf numFmtId="0" fontId="13" fillId="0" borderId="0" xfId="0" applyFont="1" applyAlignment="1">
      <alignment/>
    </xf>
    <xf numFmtId="1" fontId="3" fillId="0" borderId="3" xfId="0" applyNumberFormat="1" applyFont="1" applyBorder="1" applyAlignment="1">
      <alignment horizontal="center" vertical="center"/>
    </xf>
    <xf numFmtId="44" fontId="3" fillId="0" borderId="1" xfId="17" applyNumberFormat="1" applyFont="1" applyBorder="1" applyAlignment="1">
      <alignment horizontal="left" vertical="center"/>
    </xf>
    <xf numFmtId="0" fontId="11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44" fontId="2" fillId="0" borderId="0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44" fontId="2" fillId="4" borderId="18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4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17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89" zoomScaleNormal="89" workbookViewId="0" topLeftCell="A7">
      <selection activeCell="C25" sqref="C25"/>
    </sheetView>
  </sheetViews>
  <sheetFormatPr defaultColWidth="9.140625" defaultRowHeight="12.75"/>
  <cols>
    <col min="1" max="2" width="10.421875" style="89" bestFit="1" customWidth="1"/>
    <col min="3" max="3" width="43.28125" style="6" bestFit="1" customWidth="1"/>
    <col min="4" max="4" width="15.00390625" style="70" bestFit="1" customWidth="1"/>
    <col min="5" max="5" width="14.421875" style="6" bestFit="1" customWidth="1"/>
    <col min="6" max="6" width="22.7109375" style="6" bestFit="1" customWidth="1"/>
    <col min="7" max="7" width="14.28125" style="6" bestFit="1" customWidth="1"/>
    <col min="8" max="8" width="15.00390625" style="6" bestFit="1" customWidth="1"/>
    <col min="9" max="9" width="9.421875" style="36" bestFit="1" customWidth="1"/>
    <col min="10" max="16384" width="9.140625" style="6" customWidth="1"/>
  </cols>
  <sheetData>
    <row r="1" spans="1:8" ht="33">
      <c r="A1" s="248" t="s">
        <v>143</v>
      </c>
      <c r="B1" s="249"/>
      <c r="C1" s="249"/>
      <c r="D1" s="249"/>
      <c r="E1" s="249"/>
      <c r="F1" s="249"/>
      <c r="G1" s="249"/>
      <c r="H1" s="250"/>
    </row>
    <row r="2" spans="1:8" ht="15.75">
      <c r="A2" s="231"/>
      <c r="B2" s="88"/>
      <c r="C2" s="7"/>
      <c r="D2" s="61"/>
      <c r="E2" s="7"/>
      <c r="F2" s="8"/>
      <c r="G2" s="9" t="s">
        <v>87</v>
      </c>
      <c r="H2" s="232">
        <v>27556.52</v>
      </c>
    </row>
    <row r="3" spans="1:8" ht="15.75">
      <c r="A3" s="266">
        <v>9200</v>
      </c>
      <c r="B3" s="267"/>
      <c r="C3" s="10" t="s">
        <v>88</v>
      </c>
      <c r="D3" s="61"/>
      <c r="E3" s="7"/>
      <c r="F3" s="9" t="s">
        <v>89</v>
      </c>
      <c r="G3" s="11"/>
      <c r="H3" s="232">
        <v>200280.16</v>
      </c>
    </row>
    <row r="4" spans="1:8" ht="15.75">
      <c r="A4" s="266">
        <v>6311</v>
      </c>
      <c r="B4" s="267"/>
      <c r="C4" s="10" t="s">
        <v>90</v>
      </c>
      <c r="D4" s="61"/>
      <c r="E4" s="7"/>
      <c r="F4" s="7"/>
      <c r="G4" s="9" t="s">
        <v>91</v>
      </c>
      <c r="H4" s="232">
        <f>SUM(H2:H3)</f>
        <v>227836.68</v>
      </c>
    </row>
    <row r="5" spans="1:8" ht="15.75">
      <c r="A5" s="266">
        <v>10600</v>
      </c>
      <c r="B5" s="267"/>
      <c r="C5" s="10" t="s">
        <v>92</v>
      </c>
      <c r="D5" s="61"/>
      <c r="E5" s="7"/>
      <c r="F5" s="7"/>
      <c r="G5" s="9" t="s">
        <v>29</v>
      </c>
      <c r="H5" s="232">
        <f>D38</f>
        <v>218339.9</v>
      </c>
    </row>
    <row r="6" spans="1:8" ht="15.75">
      <c r="A6" s="14"/>
      <c r="B6" s="14"/>
      <c r="C6" s="94"/>
      <c r="D6" s="95"/>
      <c r="E6" s="7"/>
      <c r="F6" s="12"/>
      <c r="G6" s="9" t="s">
        <v>94</v>
      </c>
      <c r="H6" s="232">
        <f>H4-H5</f>
        <v>9496.779999999999</v>
      </c>
    </row>
    <row r="7" spans="1:8" ht="16.5" thickBot="1">
      <c r="A7" s="251" t="s">
        <v>95</v>
      </c>
      <c r="B7" s="252"/>
      <c r="C7" s="252"/>
      <c r="D7" s="252"/>
      <c r="E7" s="252"/>
      <c r="F7" s="252"/>
      <c r="G7" s="252"/>
      <c r="H7" s="253"/>
    </row>
    <row r="8" spans="1:9" s="161" customFormat="1" ht="15.75">
      <c r="A8" s="154" t="s">
        <v>96</v>
      </c>
      <c r="B8" s="155" t="s">
        <v>97</v>
      </c>
      <c r="C8" s="155" t="s">
        <v>98</v>
      </c>
      <c r="D8" s="156" t="s">
        <v>99</v>
      </c>
      <c r="E8" s="157" t="s">
        <v>100</v>
      </c>
      <c r="F8" s="158" t="s">
        <v>93</v>
      </c>
      <c r="G8" s="158" t="s">
        <v>94</v>
      </c>
      <c r="H8" s="159"/>
      <c r="I8" s="160"/>
    </row>
    <row r="9" spans="1:9" s="161" customFormat="1" ht="15.75">
      <c r="A9" s="165" t="s">
        <v>101</v>
      </c>
      <c r="B9" s="17" t="s">
        <v>102</v>
      </c>
      <c r="C9" s="18" t="s">
        <v>103</v>
      </c>
      <c r="D9" s="63">
        <v>40300</v>
      </c>
      <c r="E9" s="19" t="s">
        <v>102</v>
      </c>
      <c r="F9" s="166">
        <v>40284</v>
      </c>
      <c r="G9" s="166">
        <f aca="true" t="shared" si="0" ref="G9:G15">D9-F9</f>
        <v>16</v>
      </c>
      <c r="H9" s="21" t="s">
        <v>104</v>
      </c>
      <c r="I9" s="160"/>
    </row>
    <row r="10" spans="1:9" s="161" customFormat="1" ht="15.75">
      <c r="A10" s="165" t="s">
        <v>101</v>
      </c>
      <c r="B10" s="17" t="s">
        <v>102</v>
      </c>
      <c r="C10" s="18" t="s">
        <v>105</v>
      </c>
      <c r="D10" s="63">
        <v>14900</v>
      </c>
      <c r="E10" s="19" t="s">
        <v>102</v>
      </c>
      <c r="F10" s="166">
        <v>14877</v>
      </c>
      <c r="G10" s="166">
        <f t="shared" si="0"/>
        <v>23</v>
      </c>
      <c r="H10" s="21" t="s">
        <v>104</v>
      </c>
      <c r="I10" s="160"/>
    </row>
    <row r="11" spans="1:9" s="161" customFormat="1" ht="15.75">
      <c r="A11" s="165" t="s">
        <v>101</v>
      </c>
      <c r="B11" s="17" t="s">
        <v>102</v>
      </c>
      <c r="C11" s="18" t="s">
        <v>106</v>
      </c>
      <c r="D11" s="63">
        <v>4150</v>
      </c>
      <c r="E11" s="19" t="s">
        <v>102</v>
      </c>
      <c r="F11" s="166">
        <v>4150</v>
      </c>
      <c r="G11" s="166">
        <f t="shared" si="0"/>
        <v>0</v>
      </c>
      <c r="H11" s="21" t="s">
        <v>104</v>
      </c>
      <c r="I11" s="160">
        <v>39336</v>
      </c>
    </row>
    <row r="12" spans="1:9" s="161" customFormat="1" ht="15.75">
      <c r="A12" s="165" t="s">
        <v>101</v>
      </c>
      <c r="B12" s="17" t="s">
        <v>102</v>
      </c>
      <c r="C12" s="18" t="s">
        <v>107</v>
      </c>
      <c r="D12" s="63">
        <v>48200</v>
      </c>
      <c r="E12" s="19" t="s">
        <v>102</v>
      </c>
      <c r="F12" s="166">
        <v>48182</v>
      </c>
      <c r="G12" s="166">
        <f t="shared" si="0"/>
        <v>18</v>
      </c>
      <c r="H12" s="21" t="s">
        <v>104</v>
      </c>
      <c r="I12" s="160"/>
    </row>
    <row r="13" spans="1:9" s="161" customFormat="1" ht="15.75">
      <c r="A13" s="165" t="s">
        <v>101</v>
      </c>
      <c r="B13" s="17" t="s">
        <v>102</v>
      </c>
      <c r="C13" s="18" t="s">
        <v>156</v>
      </c>
      <c r="D13" s="63">
        <v>13400</v>
      </c>
      <c r="E13" s="19" t="s">
        <v>102</v>
      </c>
      <c r="F13" s="166">
        <v>13380</v>
      </c>
      <c r="G13" s="166">
        <f t="shared" si="0"/>
        <v>20</v>
      </c>
      <c r="H13" s="21" t="s">
        <v>104</v>
      </c>
      <c r="I13" s="160"/>
    </row>
    <row r="14" spans="1:9" s="161" customFormat="1" ht="15.75">
      <c r="A14" s="165" t="s">
        <v>101</v>
      </c>
      <c r="B14" s="17" t="s">
        <v>102</v>
      </c>
      <c r="C14" s="18" t="s">
        <v>108</v>
      </c>
      <c r="D14" s="63">
        <v>5900</v>
      </c>
      <c r="E14" s="19" t="s">
        <v>102</v>
      </c>
      <c r="F14" s="166">
        <v>5887</v>
      </c>
      <c r="G14" s="166">
        <f t="shared" si="0"/>
        <v>13</v>
      </c>
      <c r="H14" s="21" t="s">
        <v>104</v>
      </c>
      <c r="I14" s="160"/>
    </row>
    <row r="15" spans="1:9" s="161" customFormat="1" ht="15.75">
      <c r="A15" s="165" t="s">
        <v>101</v>
      </c>
      <c r="B15" s="17" t="s">
        <v>102</v>
      </c>
      <c r="C15" s="18" t="s">
        <v>109</v>
      </c>
      <c r="D15" s="63">
        <v>39400</v>
      </c>
      <c r="E15" s="19" t="s">
        <v>102</v>
      </c>
      <c r="F15" s="166">
        <v>39385</v>
      </c>
      <c r="G15" s="166">
        <f t="shared" si="0"/>
        <v>15</v>
      </c>
      <c r="H15" s="21" t="s">
        <v>104</v>
      </c>
      <c r="I15" s="160"/>
    </row>
    <row r="16" spans="1:9" s="163" customFormat="1" ht="15.75">
      <c r="A16" s="205"/>
      <c r="B16" s="206"/>
      <c r="C16" s="207" t="s">
        <v>28</v>
      </c>
      <c r="D16" s="208">
        <f>SUM(D9:D15)</f>
        <v>166250</v>
      </c>
      <c r="E16" s="209"/>
      <c r="F16" s="210">
        <f>SUM(F9:F15)</f>
        <v>166145</v>
      </c>
      <c r="G16" s="210">
        <f>SUM(G9:G15)</f>
        <v>105</v>
      </c>
      <c r="H16" s="211"/>
      <c r="I16" s="162"/>
    </row>
    <row r="17" spans="1:9" ht="15.75">
      <c r="A17" s="13" t="s">
        <v>101</v>
      </c>
      <c r="B17" s="17" t="s">
        <v>146</v>
      </c>
      <c r="C17" s="121" t="s">
        <v>145</v>
      </c>
      <c r="D17" s="63">
        <v>3250</v>
      </c>
      <c r="E17" s="8" t="s">
        <v>102</v>
      </c>
      <c r="F17" s="20"/>
      <c r="G17" s="15">
        <f aca="true" t="shared" si="1" ref="G17:G22">D17-F17</f>
        <v>3250</v>
      </c>
      <c r="H17" s="233">
        <f aca="true" t="shared" si="2" ref="H17:H33">100*F17/D17</f>
        <v>0</v>
      </c>
      <c r="I17" s="36">
        <v>39205</v>
      </c>
    </row>
    <row r="18" spans="1:9" ht="15.75">
      <c r="A18" s="13" t="s">
        <v>101</v>
      </c>
      <c r="B18" s="17" t="s">
        <v>102</v>
      </c>
      <c r="C18" s="18" t="s">
        <v>144</v>
      </c>
      <c r="D18" s="64">
        <v>275</v>
      </c>
      <c r="E18" s="8" t="s">
        <v>102</v>
      </c>
      <c r="F18" s="20"/>
      <c r="G18" s="15">
        <f t="shared" si="1"/>
        <v>275</v>
      </c>
      <c r="H18" s="233">
        <f t="shared" si="2"/>
        <v>0</v>
      </c>
      <c r="I18" s="36">
        <v>39205</v>
      </c>
    </row>
    <row r="19" spans="1:9" ht="15.75">
      <c r="A19" s="13" t="s">
        <v>101</v>
      </c>
      <c r="B19" s="14" t="s">
        <v>110</v>
      </c>
      <c r="C19" s="7" t="s">
        <v>111</v>
      </c>
      <c r="D19" s="62">
        <f>4*1032</f>
        <v>4128</v>
      </c>
      <c r="E19" s="8" t="s">
        <v>102</v>
      </c>
      <c r="F19" s="15">
        <f>'7-8 Parent '!C2</f>
        <v>2540</v>
      </c>
      <c r="G19" s="15">
        <f t="shared" si="1"/>
        <v>1588</v>
      </c>
      <c r="H19" s="233">
        <f t="shared" si="2"/>
        <v>61.531007751937985</v>
      </c>
      <c r="I19" s="36">
        <v>39205</v>
      </c>
    </row>
    <row r="20" spans="1:9" ht="15.75">
      <c r="A20" s="13" t="s">
        <v>101</v>
      </c>
      <c r="B20" s="14" t="s">
        <v>102</v>
      </c>
      <c r="C20" s="7" t="s">
        <v>163</v>
      </c>
      <c r="D20" s="62">
        <v>2000</v>
      </c>
      <c r="E20" s="8" t="s">
        <v>102</v>
      </c>
      <c r="F20" s="15">
        <f>Timesheet!F2</f>
        <v>1779.6</v>
      </c>
      <c r="G20" s="15">
        <f t="shared" si="1"/>
        <v>220.4000000000001</v>
      </c>
      <c r="H20" s="233">
        <f t="shared" si="2"/>
        <v>88.98</v>
      </c>
      <c r="I20" s="36">
        <v>39205</v>
      </c>
    </row>
    <row r="21" spans="1:9" ht="15.75">
      <c r="A21" s="13" t="s">
        <v>101</v>
      </c>
      <c r="B21" s="14" t="s">
        <v>102</v>
      </c>
      <c r="C21" s="7" t="s">
        <v>164</v>
      </c>
      <c r="D21" s="62">
        <v>1500</v>
      </c>
      <c r="E21" s="8" t="s">
        <v>102</v>
      </c>
      <c r="F21" s="15">
        <f>Timesheet!F4</f>
        <v>0</v>
      </c>
      <c r="G21" s="15">
        <f t="shared" si="1"/>
        <v>1500</v>
      </c>
      <c r="H21" s="233">
        <f t="shared" si="2"/>
        <v>0</v>
      </c>
      <c r="I21" s="36">
        <v>39205</v>
      </c>
    </row>
    <row r="22" spans="1:9" ht="15.75">
      <c r="A22" s="13" t="s">
        <v>101</v>
      </c>
      <c r="B22" s="14" t="s">
        <v>102</v>
      </c>
      <c r="C22" s="10" t="s">
        <v>112</v>
      </c>
      <c r="D22" s="62">
        <v>8000</v>
      </c>
      <c r="E22" s="8" t="s">
        <v>102</v>
      </c>
      <c r="F22" s="15">
        <f>Conferences!H2</f>
        <v>7307.5</v>
      </c>
      <c r="G22" s="15">
        <f t="shared" si="1"/>
        <v>692.5</v>
      </c>
      <c r="H22" s="233">
        <f t="shared" si="2"/>
        <v>91.34375</v>
      </c>
      <c r="I22" s="36">
        <v>39205</v>
      </c>
    </row>
    <row r="23" spans="1:8" ht="15.75">
      <c r="A23" s="24" t="s">
        <v>114</v>
      </c>
      <c r="B23" s="25" t="s">
        <v>115</v>
      </c>
      <c r="C23" s="26" t="s">
        <v>116</v>
      </c>
      <c r="D23" s="65">
        <v>12000</v>
      </c>
      <c r="E23" s="8" t="s">
        <v>102</v>
      </c>
      <c r="F23" s="71">
        <f>'Non Conference PO'!F2</f>
        <v>11590</v>
      </c>
      <c r="G23" s="15">
        <f aca="true" t="shared" si="3" ref="G23:G29">D23-F23</f>
        <v>410</v>
      </c>
      <c r="H23" s="246">
        <f t="shared" si="2"/>
        <v>96.58333333333333</v>
      </c>
    </row>
    <row r="24" spans="1:8" ht="15.75">
      <c r="A24" s="24" t="s">
        <v>117</v>
      </c>
      <c r="B24" s="25" t="s">
        <v>115</v>
      </c>
      <c r="C24" s="277" t="s">
        <v>118</v>
      </c>
      <c r="D24" s="65">
        <v>5000</v>
      </c>
      <c r="E24" s="8" t="s">
        <v>102</v>
      </c>
      <c r="F24" s="71">
        <f>Writing!G2</f>
        <v>2921</v>
      </c>
      <c r="G24" s="15">
        <f t="shared" si="3"/>
        <v>2079</v>
      </c>
      <c r="H24" s="246">
        <f>100*F24/D24</f>
        <v>58.42</v>
      </c>
    </row>
    <row r="25" spans="1:9" ht="15.75">
      <c r="A25" s="24" t="s">
        <v>114</v>
      </c>
      <c r="B25" s="25" t="s">
        <v>113</v>
      </c>
      <c r="C25" s="26" t="s">
        <v>119</v>
      </c>
      <c r="D25" s="65">
        <v>1800</v>
      </c>
      <c r="E25" s="8" t="s">
        <v>102</v>
      </c>
      <c r="F25" s="71">
        <f>'Non Conference PO'!F5</f>
        <v>1800</v>
      </c>
      <c r="G25" s="15">
        <f t="shared" si="3"/>
        <v>0</v>
      </c>
      <c r="H25" s="246">
        <f t="shared" si="2"/>
        <v>100</v>
      </c>
      <c r="I25" s="36">
        <v>39336</v>
      </c>
    </row>
    <row r="26" spans="1:8" ht="15.75">
      <c r="A26" s="24" t="s">
        <v>114</v>
      </c>
      <c r="B26" s="25" t="s">
        <v>115</v>
      </c>
      <c r="C26" s="26" t="s">
        <v>120</v>
      </c>
      <c r="D26" s="65">
        <v>3700</v>
      </c>
      <c r="E26" s="8" t="s">
        <v>102</v>
      </c>
      <c r="F26" s="71">
        <f>'Non Conference PO'!F3</f>
        <v>3700</v>
      </c>
      <c r="G26" s="15">
        <f t="shared" si="3"/>
        <v>0</v>
      </c>
      <c r="H26" s="246">
        <f t="shared" si="2"/>
        <v>100</v>
      </c>
    </row>
    <row r="27" spans="1:8" ht="15.75">
      <c r="A27" s="24" t="s">
        <v>114</v>
      </c>
      <c r="B27" s="25" t="s">
        <v>115</v>
      </c>
      <c r="C27" s="26" t="s">
        <v>142</v>
      </c>
      <c r="D27" s="65">
        <v>1651.9</v>
      </c>
      <c r="E27" s="8" t="s">
        <v>102</v>
      </c>
      <c r="F27" s="23">
        <f>'Non Conference PO'!F14</f>
        <v>1651.9</v>
      </c>
      <c r="G27" s="15">
        <f t="shared" si="3"/>
        <v>0</v>
      </c>
      <c r="H27" s="246">
        <f t="shared" si="2"/>
        <v>100</v>
      </c>
    </row>
    <row r="28" spans="1:9" ht="15.75">
      <c r="A28" s="24" t="s">
        <v>101</v>
      </c>
      <c r="B28" s="29" t="s">
        <v>141</v>
      </c>
      <c r="C28" s="35" t="s">
        <v>157</v>
      </c>
      <c r="D28" s="65">
        <v>3750</v>
      </c>
      <c r="E28" s="8" t="s">
        <v>102</v>
      </c>
      <c r="F28" s="23">
        <f>'Rotating Conferences'!F2</f>
        <v>3429</v>
      </c>
      <c r="G28" s="15">
        <f t="shared" si="3"/>
        <v>321</v>
      </c>
      <c r="H28" s="233">
        <f t="shared" si="2"/>
        <v>91.44</v>
      </c>
      <c r="I28" s="36">
        <v>39336</v>
      </c>
    </row>
    <row r="29" spans="1:9" ht="15.75">
      <c r="A29" s="22" t="s">
        <v>114</v>
      </c>
      <c r="B29" s="29" t="s">
        <v>115</v>
      </c>
      <c r="C29" s="26" t="s">
        <v>183</v>
      </c>
      <c r="D29" s="65">
        <v>450</v>
      </c>
      <c r="E29" s="8" t="s">
        <v>102</v>
      </c>
      <c r="F29" s="23">
        <f>'Non Conference PO'!F9</f>
        <v>406.78</v>
      </c>
      <c r="G29" s="15">
        <f t="shared" si="3"/>
        <v>43.22000000000003</v>
      </c>
      <c r="H29" s="233">
        <f t="shared" si="2"/>
        <v>90.39555555555556</v>
      </c>
      <c r="I29" s="36">
        <v>39205</v>
      </c>
    </row>
    <row r="30" spans="1:9" ht="15.75">
      <c r="A30" s="22" t="s">
        <v>74</v>
      </c>
      <c r="B30" s="25" t="s">
        <v>113</v>
      </c>
      <c r="C30" s="26" t="s">
        <v>34</v>
      </c>
      <c r="D30" s="65">
        <v>475</v>
      </c>
      <c r="E30" s="8" t="s">
        <v>102</v>
      </c>
      <c r="F30" s="23">
        <f>'Non Conference PO'!F10</f>
        <v>475</v>
      </c>
      <c r="G30" s="15">
        <f>D30-F30</f>
        <v>0</v>
      </c>
      <c r="H30" s="233">
        <f t="shared" si="2"/>
        <v>100</v>
      </c>
      <c r="I30" s="36">
        <v>39364</v>
      </c>
    </row>
    <row r="31" spans="1:9" ht="15.75">
      <c r="A31" s="185" t="s">
        <v>114</v>
      </c>
      <c r="B31" s="93" t="s">
        <v>115</v>
      </c>
      <c r="C31" s="60" t="s">
        <v>75</v>
      </c>
      <c r="D31" s="69">
        <v>360</v>
      </c>
      <c r="E31" s="8" t="s">
        <v>102</v>
      </c>
      <c r="F31" s="69">
        <f>'Non Conference PO'!F11</f>
        <v>360</v>
      </c>
      <c r="G31" s="15">
        <f>D31-F31</f>
        <v>0</v>
      </c>
      <c r="H31" s="233">
        <f t="shared" si="2"/>
        <v>100</v>
      </c>
      <c r="I31" s="36">
        <v>39399</v>
      </c>
    </row>
    <row r="32" spans="1:8" ht="15.75">
      <c r="A32" s="24" t="s">
        <v>117</v>
      </c>
      <c r="B32" s="25" t="s">
        <v>115</v>
      </c>
      <c r="C32" s="26" t="s">
        <v>121</v>
      </c>
      <c r="D32" s="65">
        <v>1500</v>
      </c>
      <c r="E32" s="8" t="s">
        <v>102</v>
      </c>
      <c r="F32" s="168">
        <f>'Non Conference PO'!F8</f>
        <v>430</v>
      </c>
      <c r="G32" s="15">
        <f>D32-F32</f>
        <v>1070</v>
      </c>
      <c r="H32" s="233">
        <f t="shared" si="2"/>
        <v>28.666666666666668</v>
      </c>
    </row>
    <row r="33" spans="1:9" ht="31.5">
      <c r="A33" s="24" t="s">
        <v>132</v>
      </c>
      <c r="B33" s="29" t="s">
        <v>115</v>
      </c>
      <c r="C33" s="26" t="s">
        <v>122</v>
      </c>
      <c r="D33" s="65">
        <v>1750</v>
      </c>
      <c r="E33" s="8" t="s">
        <v>102</v>
      </c>
      <c r="F33" s="168">
        <f>Timesheet!F6</f>
        <v>600</v>
      </c>
      <c r="G33" s="15">
        <f>D33-F33</f>
        <v>1150</v>
      </c>
      <c r="H33" s="233">
        <f t="shared" si="2"/>
        <v>34.285714285714285</v>
      </c>
      <c r="I33" s="36">
        <v>39336</v>
      </c>
    </row>
    <row r="34" spans="1:8" ht="15.75">
      <c r="A34" s="13" t="s">
        <v>74</v>
      </c>
      <c r="B34" s="14" t="s">
        <v>115</v>
      </c>
      <c r="C34" s="7" t="s">
        <v>233</v>
      </c>
      <c r="D34" s="65">
        <v>500</v>
      </c>
      <c r="E34" s="27" t="s">
        <v>102</v>
      </c>
      <c r="F34" s="247"/>
      <c r="G34" s="15">
        <f>D34-F34</f>
        <v>500</v>
      </c>
      <c r="H34" s="233">
        <f>100*F34/D34</f>
        <v>0</v>
      </c>
    </row>
    <row r="35" spans="1:8" ht="16.5" thickBot="1">
      <c r="A35" s="199"/>
      <c r="B35" s="200"/>
      <c r="C35" s="201" t="s">
        <v>28</v>
      </c>
      <c r="D35" s="202">
        <f>SUM(D17:D34)</f>
        <v>52089.9</v>
      </c>
      <c r="E35" s="203"/>
      <c r="F35" s="203">
        <f>SUM(F17:F34)</f>
        <v>38990.78</v>
      </c>
      <c r="G35" s="203">
        <f>SUM(G17:G34)</f>
        <v>13099.119999999999</v>
      </c>
      <c r="H35" s="204"/>
    </row>
    <row r="37" spans="1:8" ht="15.75">
      <c r="A37" s="186"/>
      <c r="B37" s="90"/>
      <c r="D37" s="67"/>
      <c r="E37" s="254" t="s">
        <v>93</v>
      </c>
      <c r="F37" s="255"/>
      <c r="G37" s="58" t="s">
        <v>30</v>
      </c>
      <c r="H37" s="30"/>
    </row>
    <row r="38" spans="1:9" s="60" customFormat="1" ht="15.75">
      <c r="A38" s="187"/>
      <c r="B38" s="91"/>
      <c r="C38" s="55" t="s">
        <v>200</v>
      </c>
      <c r="D38" s="68">
        <f>D35+D16</f>
        <v>218339.9</v>
      </c>
      <c r="E38" s="56"/>
      <c r="F38" s="56">
        <f>F35+F16</f>
        <v>205135.78</v>
      </c>
      <c r="G38" s="56">
        <f>G35+G16</f>
        <v>13204.119999999999</v>
      </c>
      <c r="H38" s="57"/>
      <c r="I38" s="59"/>
    </row>
    <row r="39" spans="1:9" s="60" customFormat="1" ht="15.75">
      <c r="A39" s="187"/>
      <c r="B39" s="91"/>
      <c r="C39" s="153" t="s">
        <v>51</v>
      </c>
      <c r="D39" s="67">
        <f>H6</f>
        <v>9496.779999999999</v>
      </c>
      <c r="E39" s="122"/>
      <c r="F39" s="122"/>
      <c r="G39" s="122"/>
      <c r="H39" s="57"/>
      <c r="I39" s="59"/>
    </row>
    <row r="40" spans="1:9" s="60" customFormat="1" ht="15.75">
      <c r="A40" s="187"/>
      <c r="B40" s="91"/>
      <c r="C40" s="153"/>
      <c r="D40" s="67"/>
      <c r="E40" s="122"/>
      <c r="F40" s="122"/>
      <c r="G40" s="122"/>
      <c r="H40" s="57"/>
      <c r="I40" s="59"/>
    </row>
    <row r="41" spans="1:9" s="60" customFormat="1" ht="16.5" thickBot="1">
      <c r="A41" s="91"/>
      <c r="B41" s="91"/>
      <c r="C41" s="57"/>
      <c r="D41" s="69"/>
      <c r="G41" s="69">
        <f>D38-F38</f>
        <v>13204.119999999995</v>
      </c>
      <c r="H41" s="57"/>
      <c r="I41" s="59"/>
    </row>
    <row r="42" spans="1:9" s="60" customFormat="1" ht="16.5" thickBot="1">
      <c r="A42" s="257" t="s">
        <v>78</v>
      </c>
      <c r="B42" s="258"/>
      <c r="C42" s="258"/>
      <c r="D42" s="258"/>
      <c r="E42" s="258"/>
      <c r="F42" s="258"/>
      <c r="G42" s="258"/>
      <c r="H42" s="259"/>
      <c r="I42" s="59"/>
    </row>
    <row r="43" spans="1:9" s="60" customFormat="1" ht="15.75">
      <c r="A43" s="22" t="s">
        <v>74</v>
      </c>
      <c r="B43" s="173" t="s">
        <v>113</v>
      </c>
      <c r="C43" s="174" t="s">
        <v>86</v>
      </c>
      <c r="D43" s="175">
        <v>3000</v>
      </c>
      <c r="E43" s="176"/>
      <c r="F43" s="23">
        <f>'GATE '!G14</f>
        <v>780.0699999999999</v>
      </c>
      <c r="G43" s="177">
        <f>D43-F43</f>
        <v>2219.9300000000003</v>
      </c>
      <c r="H43" s="178"/>
      <c r="I43" s="59">
        <v>39399</v>
      </c>
    </row>
    <row r="44" spans="1:9" s="60" customFormat="1" ht="15.75">
      <c r="A44" s="13" t="s">
        <v>74</v>
      </c>
      <c r="B44" s="17" t="s">
        <v>50</v>
      </c>
      <c r="C44" s="26" t="s">
        <v>49</v>
      </c>
      <c r="D44" s="65">
        <v>3024</v>
      </c>
      <c r="E44" s="27"/>
      <c r="F44" s="168">
        <f>'GATE '!H10</f>
        <v>3024</v>
      </c>
      <c r="G44" s="15">
        <f>D44-F44</f>
        <v>0</v>
      </c>
      <c r="H44" s="21"/>
      <c r="I44" s="59">
        <v>39399</v>
      </c>
    </row>
    <row r="45" spans="1:9" s="60" customFormat="1" ht="15.75">
      <c r="A45" s="13" t="s">
        <v>74</v>
      </c>
      <c r="B45" s="14" t="s">
        <v>113</v>
      </c>
      <c r="C45" s="7" t="s">
        <v>48</v>
      </c>
      <c r="D45" s="61">
        <v>1500</v>
      </c>
      <c r="E45" s="7"/>
      <c r="F45" s="61">
        <f>'GATE '!G21</f>
        <v>1400</v>
      </c>
      <c r="G45" s="15">
        <f>D45-F45</f>
        <v>100</v>
      </c>
      <c r="H45" s="16"/>
      <c r="I45" s="59">
        <v>39399</v>
      </c>
    </row>
    <row r="46" spans="1:9" s="34" customFormat="1" ht="31.5">
      <c r="A46" s="24" t="s">
        <v>101</v>
      </c>
      <c r="B46" s="25" t="s">
        <v>115</v>
      </c>
      <c r="C46" s="37" t="s">
        <v>158</v>
      </c>
      <c r="D46" s="66">
        <v>1780</v>
      </c>
      <c r="E46" s="28"/>
      <c r="F46" s="168"/>
      <c r="G46" s="15">
        <f>D46-F46</f>
        <v>1780</v>
      </c>
      <c r="H46" s="164" t="s">
        <v>80</v>
      </c>
      <c r="I46" s="36">
        <v>39336</v>
      </c>
    </row>
    <row r="47" spans="1:9" s="60" customFormat="1" ht="15.75">
      <c r="A47" s="13" t="s">
        <v>74</v>
      </c>
      <c r="B47" s="14" t="s">
        <v>113</v>
      </c>
      <c r="C47" s="7" t="s">
        <v>79</v>
      </c>
      <c r="D47" s="61">
        <v>170</v>
      </c>
      <c r="E47" s="7"/>
      <c r="F47" s="61">
        <f>'GATE '!G24</f>
        <v>170</v>
      </c>
      <c r="G47" s="15">
        <f>D47-F47</f>
        <v>0</v>
      </c>
      <c r="H47" s="172"/>
      <c r="I47" s="59">
        <v>39427</v>
      </c>
    </row>
    <row r="48" spans="1:9" s="60" customFormat="1" ht="16.5" thickBot="1">
      <c r="A48" s="188"/>
      <c r="B48" s="179"/>
      <c r="C48" s="170"/>
      <c r="D48" s="169"/>
      <c r="E48" s="170"/>
      <c r="F48" s="170"/>
      <c r="G48" s="167"/>
      <c r="H48" s="171"/>
      <c r="I48" s="59"/>
    </row>
    <row r="49" spans="1:9" s="60" customFormat="1" ht="16.5" thickBot="1">
      <c r="A49" s="212"/>
      <c r="B49" s="213"/>
      <c r="C49" s="214"/>
      <c r="D49" s="215">
        <f>SUM(D43:D48)</f>
        <v>9474</v>
      </c>
      <c r="E49" s="216"/>
      <c r="F49" s="217">
        <f>SUM(F43:F45)</f>
        <v>5204.07</v>
      </c>
      <c r="G49" s="217">
        <f>SUM(G43:G45)</f>
        <v>2319.9300000000003</v>
      </c>
      <c r="H49" s="218"/>
      <c r="I49" s="59"/>
    </row>
    <row r="50" spans="1:8" ht="16.5" thickBot="1">
      <c r="A50" s="219"/>
      <c r="B50" s="220"/>
      <c r="C50" s="221"/>
      <c r="D50" s="222">
        <f>10600-D49</f>
        <v>1126</v>
      </c>
      <c r="E50" s="221"/>
      <c r="F50" s="221"/>
      <c r="G50" s="221"/>
      <c r="H50" s="223"/>
    </row>
    <row r="52" ht="16.5" thickBot="1"/>
    <row r="53" spans="1:8" ht="16.5" thickBot="1">
      <c r="A53" s="263" t="s">
        <v>201</v>
      </c>
      <c r="B53" s="264"/>
      <c r="C53" s="264"/>
      <c r="D53" s="264"/>
      <c r="E53" s="264"/>
      <c r="F53" s="264"/>
      <c r="G53" s="264"/>
      <c r="H53" s="265"/>
    </row>
    <row r="54" spans="1:8" ht="15.75">
      <c r="A54" s="154" t="s">
        <v>96</v>
      </c>
      <c r="B54" s="155" t="s">
        <v>97</v>
      </c>
      <c r="C54" s="155" t="s">
        <v>98</v>
      </c>
      <c r="D54" s="156" t="s">
        <v>99</v>
      </c>
      <c r="E54" s="157" t="s">
        <v>100</v>
      </c>
      <c r="F54" s="158" t="s">
        <v>93</v>
      </c>
      <c r="G54" s="158" t="s">
        <v>94</v>
      </c>
      <c r="H54" s="159"/>
    </row>
    <row r="55" spans="1:8" ht="15.75">
      <c r="A55" s="180" t="s">
        <v>117</v>
      </c>
      <c r="B55" s="173" t="s">
        <v>4</v>
      </c>
      <c r="C55" s="184" t="s">
        <v>199</v>
      </c>
      <c r="D55" s="181">
        <v>4087</v>
      </c>
      <c r="E55" s="182"/>
      <c r="F55" s="183">
        <v>4087</v>
      </c>
      <c r="G55" s="183">
        <v>0</v>
      </c>
      <c r="H55" s="159"/>
    </row>
    <row r="56" spans="1:9" ht="32.25" thickBot="1">
      <c r="A56" s="192" t="s">
        <v>132</v>
      </c>
      <c r="B56" s="193" t="s">
        <v>115</v>
      </c>
      <c r="C56" s="194" t="s">
        <v>198</v>
      </c>
      <c r="D56" s="195">
        <v>1200</v>
      </c>
      <c r="E56" s="196"/>
      <c r="F56" s="195">
        <f>'Non Conference PO'!F12+'Non Conference PO'!F13</f>
        <v>1187.92</v>
      </c>
      <c r="G56" s="197">
        <f>D56-F56</f>
        <v>12.079999999999927</v>
      </c>
      <c r="H56" s="198"/>
      <c r="I56" s="36">
        <v>39462</v>
      </c>
    </row>
    <row r="57" spans="1:8" ht="15.75">
      <c r="A57" s="224"/>
      <c r="B57" s="225"/>
      <c r="C57" s="226"/>
      <c r="D57" s="227">
        <f>SUM(D55:D56)</f>
        <v>5287</v>
      </c>
      <c r="E57" s="226"/>
      <c r="F57" s="227">
        <f>SUM(F32:F56)</f>
        <v>261009.62000000002</v>
      </c>
      <c r="G57" s="227">
        <f>SUM(G32:G56)</f>
        <v>48659.299999999996</v>
      </c>
      <c r="H57" s="228"/>
    </row>
    <row r="58" spans="1:8" ht="16.5" thickBot="1">
      <c r="A58" s="219"/>
      <c r="B58" s="220"/>
      <c r="C58" s="221"/>
      <c r="D58" s="229">
        <f>6311-D57</f>
        <v>1024</v>
      </c>
      <c r="E58" s="221"/>
      <c r="F58" s="221"/>
      <c r="G58" s="221"/>
      <c r="H58" s="230"/>
    </row>
    <row r="62" spans="1:9" ht="15.75">
      <c r="A62" s="260" t="s">
        <v>47</v>
      </c>
      <c r="B62" s="261"/>
      <c r="C62" s="261"/>
      <c r="D62" s="261"/>
      <c r="E62" s="261"/>
      <c r="F62" s="261"/>
      <c r="G62" s="262"/>
      <c r="H62" s="262"/>
      <c r="I62" s="59">
        <v>39399</v>
      </c>
    </row>
    <row r="63" spans="1:9" s="60" customFormat="1" ht="15.75">
      <c r="A63" s="93"/>
      <c r="B63" s="96" t="s">
        <v>33</v>
      </c>
      <c r="C63" s="92" t="s">
        <v>120</v>
      </c>
      <c r="D63" s="97">
        <v>3700</v>
      </c>
      <c r="E63" s="98" t="s">
        <v>40</v>
      </c>
      <c r="F63" s="99"/>
      <c r="G63" s="100">
        <f>D63-F63</f>
        <v>3700</v>
      </c>
      <c r="H63" s="57"/>
      <c r="I63" s="59">
        <v>39364</v>
      </c>
    </row>
    <row r="64" spans="7:8" ht="15.75">
      <c r="G64" s="256" t="s">
        <v>52</v>
      </c>
      <c r="H64" s="256"/>
    </row>
  </sheetData>
  <mergeCells count="10">
    <mergeCell ref="A1:H1"/>
    <mergeCell ref="A7:H7"/>
    <mergeCell ref="E37:F37"/>
    <mergeCell ref="G64:H64"/>
    <mergeCell ref="A42:H42"/>
    <mergeCell ref="A62:H62"/>
    <mergeCell ref="A53:H53"/>
    <mergeCell ref="A5:B5"/>
    <mergeCell ref="A4:B4"/>
    <mergeCell ref="A3:B3"/>
  </mergeCells>
  <printOptions horizontalCentered="1"/>
  <pageMargins left="0" right="0" top="0.7" bottom="0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24" sqref="A24"/>
    </sheetView>
  </sheetViews>
  <sheetFormatPr defaultColWidth="9.140625" defaultRowHeight="12.75"/>
  <cols>
    <col min="1" max="1" width="28.140625" style="40" bestFit="1" customWidth="1"/>
    <col min="2" max="2" width="16.28125" style="46" bestFit="1" customWidth="1"/>
    <col min="3" max="3" width="22.421875" style="39" customWidth="1"/>
    <col min="4" max="4" width="11.140625" style="39" bestFit="1" customWidth="1"/>
    <col min="5" max="16384" width="23.8515625" style="40" customWidth="1"/>
  </cols>
  <sheetData>
    <row r="1" spans="1:3" ht="18">
      <c r="A1" s="268" t="s">
        <v>134</v>
      </c>
      <c r="B1" s="269"/>
      <c r="C1" s="269"/>
    </row>
    <row r="2" spans="2:3" ht="18">
      <c r="B2" s="41" t="s">
        <v>123</v>
      </c>
      <c r="C2" s="39">
        <f>SUM(C4:C38)</f>
        <v>2540</v>
      </c>
    </row>
    <row r="3" spans="1:4" s="45" customFormat="1" ht="18.75" customHeight="1">
      <c r="A3" s="42" t="s">
        <v>124</v>
      </c>
      <c r="B3" s="43" t="s">
        <v>126</v>
      </c>
      <c r="C3" s="44" t="s">
        <v>16</v>
      </c>
      <c r="D3" s="44"/>
    </row>
    <row r="4" spans="1:3" ht="18">
      <c r="A4" s="40" t="s">
        <v>192</v>
      </c>
      <c r="B4" s="46">
        <v>39399</v>
      </c>
      <c r="C4" s="39">
        <f>127*COUNT(B4)</f>
        <v>127</v>
      </c>
    </row>
    <row r="5" spans="1:3" ht="18">
      <c r="A5" s="40" t="s">
        <v>193</v>
      </c>
      <c r="B5" s="46">
        <v>39399</v>
      </c>
      <c r="C5" s="39">
        <f aca="true" t="shared" si="0" ref="C5:C25">127*COUNT(B5)</f>
        <v>127</v>
      </c>
    </row>
    <row r="6" spans="1:3" ht="18">
      <c r="A6" s="40" t="s">
        <v>194</v>
      </c>
      <c r="B6" s="46">
        <v>39399</v>
      </c>
      <c r="C6" s="39">
        <f t="shared" si="0"/>
        <v>127</v>
      </c>
    </row>
    <row r="7" spans="1:3" ht="18">
      <c r="A7" s="40" t="s">
        <v>195</v>
      </c>
      <c r="B7" s="46">
        <v>39399</v>
      </c>
      <c r="C7" s="39">
        <f t="shared" si="0"/>
        <v>127</v>
      </c>
    </row>
    <row r="8" spans="1:3" ht="18">
      <c r="A8" s="40" t="s">
        <v>5</v>
      </c>
      <c r="B8" s="46">
        <v>39371</v>
      </c>
      <c r="C8" s="39">
        <f t="shared" si="0"/>
        <v>127</v>
      </c>
    </row>
    <row r="9" spans="1:3" ht="18">
      <c r="A9" s="40" t="s">
        <v>6</v>
      </c>
      <c r="B9" s="46">
        <v>39371</v>
      </c>
      <c r="C9" s="39">
        <f t="shared" si="0"/>
        <v>127</v>
      </c>
    </row>
    <row r="10" spans="1:3" ht="18">
      <c r="A10" s="40" t="s">
        <v>7</v>
      </c>
      <c r="B10" s="46">
        <v>39371</v>
      </c>
      <c r="C10" s="39">
        <f t="shared" si="0"/>
        <v>127</v>
      </c>
    </row>
    <row r="11" spans="1:3" ht="18">
      <c r="A11" s="40" t="s">
        <v>8</v>
      </c>
      <c r="B11" s="46">
        <v>39371</v>
      </c>
      <c r="C11" s="39">
        <f t="shared" si="0"/>
        <v>127</v>
      </c>
    </row>
    <row r="12" spans="1:3" ht="18">
      <c r="A12" s="40" t="s">
        <v>12</v>
      </c>
      <c r="B12" s="46">
        <v>39378</v>
      </c>
      <c r="C12" s="39">
        <f t="shared" si="0"/>
        <v>127</v>
      </c>
    </row>
    <row r="13" spans="1:3" ht="18">
      <c r="A13" s="40" t="s">
        <v>13</v>
      </c>
      <c r="B13" s="46">
        <v>39378</v>
      </c>
      <c r="C13" s="39">
        <f t="shared" si="0"/>
        <v>127</v>
      </c>
    </row>
    <row r="14" spans="1:3" ht="18">
      <c r="A14" s="40" t="s">
        <v>14</v>
      </c>
      <c r="B14" s="46">
        <v>39378</v>
      </c>
      <c r="C14" s="39">
        <f t="shared" si="0"/>
        <v>127</v>
      </c>
    </row>
    <row r="15" spans="1:3" ht="18">
      <c r="A15" s="40" t="s">
        <v>15</v>
      </c>
      <c r="B15" s="46">
        <v>39378</v>
      </c>
      <c r="C15" s="39">
        <f t="shared" si="0"/>
        <v>127</v>
      </c>
    </row>
    <row r="16" spans="1:3" ht="18">
      <c r="A16" s="40" t="s">
        <v>12</v>
      </c>
      <c r="B16" s="47">
        <v>39504</v>
      </c>
      <c r="C16" s="39">
        <f t="shared" si="0"/>
        <v>127</v>
      </c>
    </row>
    <row r="17" spans="1:3" ht="18">
      <c r="A17" s="40" t="s">
        <v>13</v>
      </c>
      <c r="B17" s="47">
        <v>39504</v>
      </c>
      <c r="C17" s="39">
        <f t="shared" si="0"/>
        <v>127</v>
      </c>
    </row>
    <row r="18" spans="1:3" ht="18">
      <c r="A18" s="40" t="s">
        <v>14</v>
      </c>
      <c r="B18" s="47">
        <v>39504</v>
      </c>
      <c r="C18" s="39">
        <f t="shared" si="0"/>
        <v>127</v>
      </c>
    </row>
    <row r="19" spans="1:3" ht="18">
      <c r="A19" s="40" t="s">
        <v>15</v>
      </c>
      <c r="B19" s="47">
        <v>39504</v>
      </c>
      <c r="C19" s="39">
        <f t="shared" si="0"/>
        <v>127</v>
      </c>
    </row>
    <row r="20" spans="1:3" ht="18">
      <c r="A20" s="245" t="s">
        <v>225</v>
      </c>
      <c r="B20" s="47">
        <v>39532</v>
      </c>
      <c r="C20" s="39">
        <f t="shared" si="0"/>
        <v>127</v>
      </c>
    </row>
    <row r="21" spans="1:3" ht="18">
      <c r="A21" s="245" t="s">
        <v>226</v>
      </c>
      <c r="B21" s="47">
        <v>39532</v>
      </c>
      <c r="C21" s="39">
        <f t="shared" si="0"/>
        <v>127</v>
      </c>
    </row>
    <row r="22" spans="1:3" ht="18">
      <c r="A22" s="245" t="s">
        <v>227</v>
      </c>
      <c r="B22" s="47">
        <v>39532</v>
      </c>
      <c r="C22" s="39">
        <f t="shared" si="0"/>
        <v>127</v>
      </c>
    </row>
    <row r="23" spans="1:3" ht="18">
      <c r="A23" s="245" t="s">
        <v>228</v>
      </c>
      <c r="B23" s="47">
        <v>39532</v>
      </c>
      <c r="C23" s="39">
        <f t="shared" si="0"/>
        <v>127</v>
      </c>
    </row>
    <row r="24" ht="18">
      <c r="C24" s="39">
        <f t="shared" si="0"/>
        <v>0</v>
      </c>
    </row>
    <row r="25" ht="18">
      <c r="C25" s="39">
        <f t="shared" si="0"/>
        <v>0</v>
      </c>
    </row>
    <row r="39" ht="18">
      <c r="D39" s="48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120" zoomScaleNormal="120" workbookViewId="0" topLeftCell="A13">
      <selection activeCell="F31" sqref="F31"/>
    </sheetView>
  </sheetViews>
  <sheetFormatPr defaultColWidth="9.140625" defaultRowHeight="12.75"/>
  <cols>
    <col min="1" max="1" width="17.28125" style="51" bestFit="1" customWidth="1"/>
    <col min="2" max="2" width="30.8515625" style="49" bestFit="1" customWidth="1"/>
    <col min="3" max="3" width="9.140625" style="49" bestFit="1" customWidth="1"/>
    <col min="4" max="4" width="10.421875" style="52" bestFit="1" customWidth="1"/>
    <col min="5" max="5" width="9.28125" style="52" bestFit="1" customWidth="1"/>
    <col min="6" max="6" width="5.7109375" style="53" bestFit="1" customWidth="1"/>
    <col min="7" max="7" width="10.8515625" style="50" bestFit="1" customWidth="1"/>
    <col min="8" max="8" width="11.8515625" style="50" bestFit="1" customWidth="1"/>
    <col min="9" max="9" width="7.140625" style="54" bestFit="1" customWidth="1"/>
    <col min="10" max="16384" width="23.8515625" style="51" customWidth="1"/>
  </cols>
  <sheetData>
    <row r="1" spans="1:8" ht="12.75">
      <c r="A1" s="272" t="s">
        <v>135</v>
      </c>
      <c r="B1" s="272"/>
      <c r="C1" s="272"/>
      <c r="D1" s="272"/>
      <c r="E1" s="272"/>
      <c r="F1" s="272"/>
      <c r="G1" s="272"/>
      <c r="H1" s="272"/>
    </row>
    <row r="2" spans="5:8" ht="12.75">
      <c r="E2" s="270" t="s">
        <v>123</v>
      </c>
      <c r="F2" s="271"/>
      <c r="G2" s="51"/>
      <c r="H2" s="50">
        <f>SUM(H4:H33)</f>
        <v>7307.5</v>
      </c>
    </row>
    <row r="3" spans="1:9" s="49" customFormat="1" ht="12.75">
      <c r="A3" s="49" t="s">
        <v>124</v>
      </c>
      <c r="B3" s="49" t="s">
        <v>125</v>
      </c>
      <c r="C3" s="49" t="s">
        <v>97</v>
      </c>
      <c r="D3" s="52" t="s">
        <v>126</v>
      </c>
      <c r="E3" s="49" t="s">
        <v>99</v>
      </c>
      <c r="F3" s="53" t="s">
        <v>131</v>
      </c>
      <c r="G3" s="50" t="s">
        <v>133</v>
      </c>
      <c r="H3" s="50" t="s">
        <v>127</v>
      </c>
      <c r="I3" s="54"/>
    </row>
    <row r="4" spans="1:9" s="81" customFormat="1" ht="12.75">
      <c r="A4" s="81" t="s">
        <v>187</v>
      </c>
      <c r="B4" s="82" t="s">
        <v>188</v>
      </c>
      <c r="C4" s="82" t="s">
        <v>189</v>
      </c>
      <c r="D4" s="83">
        <v>39352</v>
      </c>
      <c r="E4" s="84">
        <v>295</v>
      </c>
      <c r="F4" s="85">
        <v>2</v>
      </c>
      <c r="G4" s="84">
        <f aca="true" t="shared" si="0" ref="G4:G30">127*F4</f>
        <v>254</v>
      </c>
      <c r="H4" s="84">
        <f aca="true" t="shared" si="1" ref="H4:H33">E4+G4</f>
        <v>549</v>
      </c>
      <c r="I4" s="86">
        <v>23067</v>
      </c>
    </row>
    <row r="5" spans="1:9" s="81" customFormat="1" ht="12.75">
      <c r="A5" s="81" t="s">
        <v>17</v>
      </c>
      <c r="B5" s="123" t="s">
        <v>53</v>
      </c>
      <c r="C5" s="82" t="s">
        <v>19</v>
      </c>
      <c r="D5" s="83">
        <v>39204</v>
      </c>
      <c r="E5" s="84">
        <v>100</v>
      </c>
      <c r="F5" s="85">
        <v>1</v>
      </c>
      <c r="G5" s="84">
        <f t="shared" si="0"/>
        <v>127</v>
      </c>
      <c r="H5" s="84">
        <f t="shared" si="1"/>
        <v>227</v>
      </c>
      <c r="I5" s="86"/>
    </row>
    <row r="6" spans="1:9" s="81" customFormat="1" ht="12.75">
      <c r="A6" s="81" t="s">
        <v>170</v>
      </c>
      <c r="B6" s="82" t="s">
        <v>171</v>
      </c>
      <c r="C6" s="82" t="s">
        <v>169</v>
      </c>
      <c r="D6" s="83">
        <v>39364</v>
      </c>
      <c r="E6" s="84">
        <v>215</v>
      </c>
      <c r="F6" s="85"/>
      <c r="G6" s="84">
        <f t="shared" si="0"/>
        <v>0</v>
      </c>
      <c r="H6" s="84">
        <f t="shared" si="1"/>
        <v>215</v>
      </c>
      <c r="I6" s="86">
        <v>22811</v>
      </c>
    </row>
    <row r="7" spans="1:9" s="81" customFormat="1" ht="12.75">
      <c r="A7" s="81" t="s">
        <v>168</v>
      </c>
      <c r="B7" s="82" t="s">
        <v>171</v>
      </c>
      <c r="C7" s="82" t="s">
        <v>169</v>
      </c>
      <c r="D7" s="83">
        <v>39364</v>
      </c>
      <c r="E7" s="84">
        <v>215</v>
      </c>
      <c r="F7" s="85"/>
      <c r="G7" s="84">
        <f t="shared" si="0"/>
        <v>0</v>
      </c>
      <c r="H7" s="84">
        <f t="shared" si="1"/>
        <v>215</v>
      </c>
      <c r="I7" s="86">
        <v>22811</v>
      </c>
    </row>
    <row r="8" spans="1:9" s="81" customFormat="1" ht="12.75">
      <c r="A8" s="81" t="s">
        <v>172</v>
      </c>
      <c r="B8" s="82" t="s">
        <v>154</v>
      </c>
      <c r="C8" s="82" t="s">
        <v>173</v>
      </c>
      <c r="D8" s="83">
        <v>39377</v>
      </c>
      <c r="E8" s="84">
        <v>250</v>
      </c>
      <c r="F8" s="85"/>
      <c r="G8" s="84">
        <f t="shared" si="0"/>
        <v>0</v>
      </c>
      <c r="H8" s="84">
        <f t="shared" si="1"/>
        <v>250</v>
      </c>
      <c r="I8" s="86">
        <v>22809</v>
      </c>
    </row>
    <row r="9" spans="1:9" s="81" customFormat="1" ht="12.75">
      <c r="A9" s="81" t="s">
        <v>155</v>
      </c>
      <c r="B9" s="82" t="s">
        <v>154</v>
      </c>
      <c r="C9" s="82" t="s">
        <v>153</v>
      </c>
      <c r="D9" s="83">
        <v>39377</v>
      </c>
      <c r="E9" s="84">
        <v>200</v>
      </c>
      <c r="F9" s="85"/>
      <c r="G9" s="84">
        <f t="shared" si="0"/>
        <v>0</v>
      </c>
      <c r="H9" s="84">
        <f t="shared" si="1"/>
        <v>200</v>
      </c>
      <c r="I9" s="86">
        <v>22426</v>
      </c>
    </row>
    <row r="10" spans="1:9" s="81" customFormat="1" ht="12.75">
      <c r="A10" s="81" t="s">
        <v>174</v>
      </c>
      <c r="B10" s="82" t="s">
        <v>154</v>
      </c>
      <c r="C10" s="82" t="s">
        <v>173</v>
      </c>
      <c r="D10" s="83">
        <v>39377</v>
      </c>
      <c r="E10" s="84">
        <v>250</v>
      </c>
      <c r="F10" s="85"/>
      <c r="G10" s="84">
        <f t="shared" si="0"/>
        <v>0</v>
      </c>
      <c r="H10" s="84">
        <f t="shared" si="1"/>
        <v>250</v>
      </c>
      <c r="I10" s="86">
        <v>22809</v>
      </c>
    </row>
    <row r="11" spans="1:9" s="81" customFormat="1" ht="25.5">
      <c r="A11" s="81" t="s">
        <v>17</v>
      </c>
      <c r="B11" s="82" t="s">
        <v>18</v>
      </c>
      <c r="C11" s="82" t="s">
        <v>19</v>
      </c>
      <c r="D11" s="83">
        <v>39377</v>
      </c>
      <c r="E11" s="84">
        <v>0</v>
      </c>
      <c r="F11" s="85">
        <v>1</v>
      </c>
      <c r="G11" s="84">
        <f t="shared" si="0"/>
        <v>127</v>
      </c>
      <c r="H11" s="84">
        <f t="shared" si="1"/>
        <v>127</v>
      </c>
      <c r="I11" s="86"/>
    </row>
    <row r="12" spans="1:9" s="81" customFormat="1" ht="12.75">
      <c r="A12" s="81" t="s">
        <v>155</v>
      </c>
      <c r="B12" s="82" t="s">
        <v>154</v>
      </c>
      <c r="C12" s="82" t="s">
        <v>153</v>
      </c>
      <c r="D12" s="83">
        <v>39378</v>
      </c>
      <c r="E12" s="84">
        <v>200</v>
      </c>
      <c r="F12" s="85"/>
      <c r="G12" s="84">
        <f t="shared" si="0"/>
        <v>0</v>
      </c>
      <c r="H12" s="84">
        <f t="shared" si="1"/>
        <v>200</v>
      </c>
      <c r="I12" s="86">
        <v>22426</v>
      </c>
    </row>
    <row r="13" spans="1:9" s="81" customFormat="1" ht="12.75">
      <c r="A13" s="81" t="s">
        <v>2</v>
      </c>
      <c r="B13" s="82" t="s">
        <v>3</v>
      </c>
      <c r="C13" s="82" t="s">
        <v>4</v>
      </c>
      <c r="D13" s="83">
        <v>39396</v>
      </c>
      <c r="E13" s="84">
        <v>225</v>
      </c>
      <c r="F13" s="85"/>
      <c r="G13" s="84">
        <f t="shared" si="0"/>
        <v>0</v>
      </c>
      <c r="H13" s="84">
        <f t="shared" si="1"/>
        <v>225</v>
      </c>
      <c r="I13" s="123">
        <v>23062</v>
      </c>
    </row>
    <row r="14" spans="1:9" s="81" customFormat="1" ht="12.75">
      <c r="A14" s="81" t="s">
        <v>150</v>
      </c>
      <c r="B14" s="82" t="s">
        <v>151</v>
      </c>
      <c r="C14" s="82" t="s">
        <v>152</v>
      </c>
      <c r="D14" s="83">
        <v>39400</v>
      </c>
      <c r="E14" s="84">
        <v>367</v>
      </c>
      <c r="F14" s="85">
        <v>3</v>
      </c>
      <c r="G14" s="84">
        <f t="shared" si="0"/>
        <v>381</v>
      </c>
      <c r="H14" s="84">
        <f t="shared" si="1"/>
        <v>748</v>
      </c>
      <c r="I14" s="86">
        <v>22816</v>
      </c>
    </row>
    <row r="15" spans="1:9" s="81" customFormat="1" ht="12.75">
      <c r="A15" s="81" t="s">
        <v>20</v>
      </c>
      <c r="B15" s="123" t="s">
        <v>22</v>
      </c>
      <c r="C15" s="82" t="s">
        <v>21</v>
      </c>
      <c r="D15" s="83">
        <v>39401</v>
      </c>
      <c r="E15" s="84">
        <v>189</v>
      </c>
      <c r="F15" s="85"/>
      <c r="G15" s="84">
        <f t="shared" si="0"/>
        <v>0</v>
      </c>
      <c r="H15" s="84">
        <f t="shared" si="1"/>
        <v>189</v>
      </c>
      <c r="I15" s="86" t="s">
        <v>38</v>
      </c>
    </row>
    <row r="16" spans="1:9" s="81" customFormat="1" ht="12.75">
      <c r="A16" s="81" t="s">
        <v>194</v>
      </c>
      <c r="B16" s="82" t="s">
        <v>9</v>
      </c>
      <c r="C16" s="82" t="s">
        <v>10</v>
      </c>
      <c r="D16" s="83">
        <v>39428</v>
      </c>
      <c r="E16" s="84">
        <v>195</v>
      </c>
      <c r="F16" s="85">
        <v>1</v>
      </c>
      <c r="G16" s="84">
        <f t="shared" si="0"/>
        <v>127</v>
      </c>
      <c r="H16" s="84">
        <f t="shared" si="1"/>
        <v>322</v>
      </c>
      <c r="I16" s="86">
        <v>23063</v>
      </c>
    </row>
    <row r="17" spans="1:9" s="81" customFormat="1" ht="12.75">
      <c r="A17" s="81" t="s">
        <v>11</v>
      </c>
      <c r="B17" s="82" t="s">
        <v>9</v>
      </c>
      <c r="C17" s="82" t="s">
        <v>10</v>
      </c>
      <c r="D17" s="83">
        <v>39428</v>
      </c>
      <c r="E17" s="84">
        <v>195</v>
      </c>
      <c r="F17" s="85">
        <v>1</v>
      </c>
      <c r="G17" s="84">
        <f t="shared" si="0"/>
        <v>127</v>
      </c>
      <c r="H17" s="84">
        <f t="shared" si="1"/>
        <v>322</v>
      </c>
      <c r="I17" s="86">
        <v>23063</v>
      </c>
    </row>
    <row r="18" spans="1:9" s="81" customFormat="1" ht="12.75">
      <c r="A18" s="51" t="s">
        <v>210</v>
      </c>
      <c r="B18" s="189" t="s">
        <v>211</v>
      </c>
      <c r="C18" s="49" t="s">
        <v>212</v>
      </c>
      <c r="D18" s="52">
        <v>39499</v>
      </c>
      <c r="E18" s="50">
        <v>40</v>
      </c>
      <c r="F18" s="53">
        <v>1</v>
      </c>
      <c r="G18" s="50">
        <f t="shared" si="0"/>
        <v>127</v>
      </c>
      <c r="H18" s="50">
        <f t="shared" si="1"/>
        <v>167</v>
      </c>
      <c r="I18" s="54"/>
    </row>
    <row r="19" spans="1:9" ht="12.75">
      <c r="A19" s="81" t="s">
        <v>203</v>
      </c>
      <c r="B19" s="189" t="s">
        <v>202</v>
      </c>
      <c r="C19" s="82" t="s">
        <v>19</v>
      </c>
      <c r="D19" s="83">
        <v>39513</v>
      </c>
      <c r="E19" s="84">
        <v>260</v>
      </c>
      <c r="F19" s="85">
        <v>2</v>
      </c>
      <c r="G19" s="84">
        <f t="shared" si="0"/>
        <v>254</v>
      </c>
      <c r="H19" s="84">
        <f t="shared" si="1"/>
        <v>514</v>
      </c>
      <c r="I19" s="86">
        <v>23513</v>
      </c>
    </row>
    <row r="20" spans="1:9" ht="28.5" customHeight="1">
      <c r="A20" s="51" t="s">
        <v>210</v>
      </c>
      <c r="B20" s="51" t="s">
        <v>213</v>
      </c>
      <c r="C20" s="49" t="s">
        <v>212</v>
      </c>
      <c r="D20" s="52">
        <v>39520</v>
      </c>
      <c r="E20" s="50">
        <v>150</v>
      </c>
      <c r="F20" s="53">
        <v>1</v>
      </c>
      <c r="G20" s="50">
        <f t="shared" si="0"/>
        <v>127</v>
      </c>
      <c r="H20" s="50">
        <f t="shared" si="1"/>
        <v>277</v>
      </c>
      <c r="I20" s="54">
        <v>23512</v>
      </c>
    </row>
    <row r="21" spans="1:9" ht="12.75">
      <c r="A21" s="51" t="s">
        <v>204</v>
      </c>
      <c r="B21" s="49" t="s">
        <v>205</v>
      </c>
      <c r="C21" s="49" t="s">
        <v>152</v>
      </c>
      <c r="D21" s="52">
        <v>39521</v>
      </c>
      <c r="E21" s="50">
        <v>125</v>
      </c>
      <c r="F21" s="53">
        <v>1</v>
      </c>
      <c r="G21" s="50">
        <f t="shared" si="0"/>
        <v>127</v>
      </c>
      <c r="H21" s="50">
        <f t="shared" si="1"/>
        <v>252</v>
      </c>
      <c r="I21" s="54">
        <v>23360</v>
      </c>
    </row>
    <row r="22" spans="1:9" ht="24.75" customHeight="1">
      <c r="A22" s="51" t="s">
        <v>196</v>
      </c>
      <c r="B22" s="49" t="s">
        <v>205</v>
      </c>
      <c r="C22" s="49" t="s">
        <v>152</v>
      </c>
      <c r="D22" s="52">
        <v>39521</v>
      </c>
      <c r="E22" s="50">
        <v>125</v>
      </c>
      <c r="F22" s="53">
        <v>1</v>
      </c>
      <c r="G22" s="50">
        <f t="shared" si="0"/>
        <v>127</v>
      </c>
      <c r="H22" s="50">
        <f t="shared" si="1"/>
        <v>252</v>
      </c>
      <c r="I22" s="54">
        <v>23360</v>
      </c>
    </row>
    <row r="23" spans="1:8" ht="12.75">
      <c r="A23" s="51" t="s">
        <v>214</v>
      </c>
      <c r="B23" s="189" t="s">
        <v>215</v>
      </c>
      <c r="C23" s="49" t="s">
        <v>216</v>
      </c>
      <c r="D23" s="52">
        <v>39538</v>
      </c>
      <c r="E23" s="50">
        <v>195</v>
      </c>
      <c r="F23" s="53">
        <v>1</v>
      </c>
      <c r="G23" s="50">
        <f t="shared" si="0"/>
        <v>127</v>
      </c>
      <c r="H23" s="50">
        <f t="shared" si="1"/>
        <v>322</v>
      </c>
    </row>
    <row r="24" spans="1:8" ht="12.75">
      <c r="A24" s="51" t="s">
        <v>2</v>
      </c>
      <c r="B24" s="189" t="s">
        <v>222</v>
      </c>
      <c r="C24" s="49" t="s">
        <v>4</v>
      </c>
      <c r="D24" s="52">
        <v>43176</v>
      </c>
      <c r="E24" s="50">
        <v>0</v>
      </c>
      <c r="F24" s="53">
        <v>2</v>
      </c>
      <c r="G24" s="50">
        <f t="shared" si="0"/>
        <v>254</v>
      </c>
      <c r="H24" s="50">
        <f t="shared" si="1"/>
        <v>254</v>
      </c>
    </row>
    <row r="25" spans="1:8" ht="12.75">
      <c r="A25" s="51" t="s">
        <v>229</v>
      </c>
      <c r="B25" s="49" t="s">
        <v>230</v>
      </c>
      <c r="C25" s="49" t="s">
        <v>231</v>
      </c>
      <c r="D25" s="52">
        <v>39514</v>
      </c>
      <c r="E25" s="50">
        <v>305</v>
      </c>
      <c r="F25" s="53">
        <v>1</v>
      </c>
      <c r="G25" s="50">
        <f t="shared" si="0"/>
        <v>127</v>
      </c>
      <c r="H25" s="50">
        <f t="shared" si="1"/>
        <v>432</v>
      </c>
    </row>
    <row r="26" spans="1:8" ht="12.75">
      <c r="A26" s="51" t="s">
        <v>27</v>
      </c>
      <c r="B26" s="49" t="s">
        <v>232</v>
      </c>
      <c r="C26" s="49" t="s">
        <v>1</v>
      </c>
      <c r="D26" s="52">
        <v>39556</v>
      </c>
      <c r="E26" s="50">
        <v>0</v>
      </c>
      <c r="F26" s="53">
        <v>1</v>
      </c>
      <c r="G26" s="50">
        <f t="shared" si="0"/>
        <v>127</v>
      </c>
      <c r="H26" s="50">
        <f t="shared" si="1"/>
        <v>127</v>
      </c>
    </row>
    <row r="27" spans="1:8" ht="12.75">
      <c r="A27" s="51" t="s">
        <v>27</v>
      </c>
      <c r="B27" s="49" t="s">
        <v>234</v>
      </c>
      <c r="C27" s="49" t="s">
        <v>235</v>
      </c>
      <c r="D27" s="52">
        <v>39563</v>
      </c>
      <c r="E27" s="50"/>
      <c r="F27" s="53">
        <v>1</v>
      </c>
      <c r="G27" s="50">
        <f t="shared" si="0"/>
        <v>127</v>
      </c>
      <c r="H27" s="50">
        <f t="shared" si="1"/>
        <v>127</v>
      </c>
    </row>
    <row r="28" spans="1:8" ht="12.75">
      <c r="A28" s="51" t="s">
        <v>239</v>
      </c>
      <c r="B28" s="189" t="s">
        <v>240</v>
      </c>
      <c r="C28" s="49" t="s">
        <v>10</v>
      </c>
      <c r="D28" s="52">
        <v>39554</v>
      </c>
      <c r="E28" s="50">
        <v>100</v>
      </c>
      <c r="F28" s="53">
        <v>2</v>
      </c>
      <c r="G28" s="50">
        <f t="shared" si="0"/>
        <v>254</v>
      </c>
      <c r="H28" s="50">
        <f t="shared" si="1"/>
        <v>354</v>
      </c>
    </row>
    <row r="29" spans="1:8" ht="12.75">
      <c r="A29" s="51" t="s">
        <v>241</v>
      </c>
      <c r="B29" s="189" t="s">
        <v>242</v>
      </c>
      <c r="C29" s="49" t="s">
        <v>4</v>
      </c>
      <c r="D29" s="52">
        <v>39555</v>
      </c>
      <c r="E29" s="50"/>
      <c r="F29" s="53">
        <v>1</v>
      </c>
      <c r="G29" s="50">
        <f t="shared" si="0"/>
        <v>127</v>
      </c>
      <c r="H29" s="50">
        <f t="shared" si="1"/>
        <v>127</v>
      </c>
    </row>
    <row r="30" spans="1:8" ht="25.5">
      <c r="A30" s="51" t="s">
        <v>204</v>
      </c>
      <c r="B30" s="51" t="s">
        <v>243</v>
      </c>
      <c r="C30" s="49" t="s">
        <v>152</v>
      </c>
      <c r="D30" s="52">
        <v>39567</v>
      </c>
      <c r="E30" s="50"/>
      <c r="F30" s="53">
        <v>0.5</v>
      </c>
      <c r="G30" s="50">
        <f t="shared" si="0"/>
        <v>63.5</v>
      </c>
      <c r="H30" s="50">
        <f t="shared" si="1"/>
        <v>63.5</v>
      </c>
    </row>
    <row r="31" ht="12.75">
      <c r="H31" s="50">
        <f t="shared" si="1"/>
        <v>0</v>
      </c>
    </row>
    <row r="32" ht="12.75">
      <c r="H32" s="50">
        <f t="shared" si="1"/>
        <v>0</v>
      </c>
    </row>
    <row r="33" ht="12.75">
      <c r="H33" s="50">
        <f t="shared" si="1"/>
        <v>0</v>
      </c>
    </row>
  </sheetData>
  <mergeCells count="2">
    <mergeCell ref="E2:F2"/>
    <mergeCell ref="A1:H1"/>
  </mergeCells>
  <printOptions gridLines="1"/>
  <pageMargins left="0" right="0" top="0" bottom="0" header="0.5" footer="0.5"/>
  <pageSetup fitToHeight="0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120" zoomScaleNormal="120" workbookViewId="0" topLeftCell="A10">
      <selection activeCell="A28" sqref="A28"/>
    </sheetView>
  </sheetViews>
  <sheetFormatPr defaultColWidth="9.140625" defaultRowHeight="12.75"/>
  <cols>
    <col min="1" max="1" width="19.421875" style="76" bestFit="1" customWidth="1"/>
    <col min="2" max="2" width="7.8515625" style="76" bestFit="1" customWidth="1"/>
    <col min="3" max="3" width="33.421875" style="76" bestFit="1" customWidth="1"/>
    <col min="4" max="4" width="13.421875" style="119" bestFit="1" customWidth="1"/>
    <col min="5" max="5" width="11.421875" style="119" bestFit="1" customWidth="1"/>
    <col min="6" max="6" width="7.421875" style="74" customWidth="1"/>
    <col min="7" max="7" width="10.7109375" style="76" bestFit="1" customWidth="1"/>
    <col min="8" max="8" width="2.00390625" style="76" bestFit="1" customWidth="1"/>
    <col min="9" max="16384" width="15.00390625" style="76" customWidth="1"/>
  </cols>
  <sheetData>
    <row r="1" spans="1:7" s="72" customFormat="1" ht="12.75">
      <c r="A1" s="273" t="s">
        <v>118</v>
      </c>
      <c r="B1" s="274"/>
      <c r="C1" s="274"/>
      <c r="D1" s="274"/>
      <c r="E1" s="274"/>
      <c r="F1" s="274"/>
      <c r="G1" s="274"/>
    </row>
    <row r="2" spans="4:7" s="72" customFormat="1" ht="12.75">
      <c r="D2" s="117"/>
      <c r="E2" s="117"/>
      <c r="F2" s="2" t="s">
        <v>128</v>
      </c>
      <c r="G2" s="73">
        <f>SUM(G5:G157)</f>
        <v>2921</v>
      </c>
    </row>
    <row r="4" spans="1:7" s="4" customFormat="1" ht="24" customHeight="1">
      <c r="A4" s="4" t="s">
        <v>124</v>
      </c>
      <c r="B4" s="4" t="s">
        <v>97</v>
      </c>
      <c r="C4" s="4" t="s">
        <v>129</v>
      </c>
      <c r="D4" s="118" t="s">
        <v>140</v>
      </c>
      <c r="E4" s="118" t="s">
        <v>139</v>
      </c>
      <c r="F4" s="4" t="s">
        <v>130</v>
      </c>
      <c r="G4" s="4" t="s">
        <v>99</v>
      </c>
    </row>
    <row r="5" spans="1:7" s="78" customFormat="1" ht="12.75">
      <c r="A5" s="234" t="s">
        <v>0</v>
      </c>
      <c r="B5" s="234" t="s">
        <v>1</v>
      </c>
      <c r="C5" s="234" t="s">
        <v>43</v>
      </c>
      <c r="D5" s="235">
        <v>39357</v>
      </c>
      <c r="E5" s="235">
        <v>39371</v>
      </c>
      <c r="F5" s="236" t="s">
        <v>46</v>
      </c>
      <c r="G5" s="237">
        <f aca="true" t="shared" si="0" ref="G5:G28">127*COUNT(E5)</f>
        <v>127</v>
      </c>
    </row>
    <row r="6" spans="1:7" s="78" customFormat="1" ht="12.75">
      <c r="A6" s="234" t="s">
        <v>190</v>
      </c>
      <c r="B6" s="234" t="s">
        <v>152</v>
      </c>
      <c r="C6" s="238" t="s">
        <v>191</v>
      </c>
      <c r="D6" s="235">
        <v>39346</v>
      </c>
      <c r="E6" s="235">
        <v>39384</v>
      </c>
      <c r="F6" s="236" t="s">
        <v>46</v>
      </c>
      <c r="G6" s="237">
        <f t="shared" si="0"/>
        <v>127</v>
      </c>
    </row>
    <row r="7" spans="1:7" s="78" customFormat="1" ht="12.75">
      <c r="A7" s="234" t="s">
        <v>27</v>
      </c>
      <c r="B7" s="234" t="s">
        <v>1</v>
      </c>
      <c r="C7" s="238" t="s">
        <v>26</v>
      </c>
      <c r="D7" s="235">
        <v>39371</v>
      </c>
      <c r="E7" s="235">
        <v>39385</v>
      </c>
      <c r="F7" s="236" t="s">
        <v>46</v>
      </c>
      <c r="G7" s="237">
        <f t="shared" si="0"/>
        <v>127</v>
      </c>
    </row>
    <row r="8" spans="1:7" s="78" customFormat="1" ht="12.75">
      <c r="A8" s="234" t="s">
        <v>27</v>
      </c>
      <c r="B8" s="234" t="s">
        <v>1</v>
      </c>
      <c r="C8" s="238" t="s">
        <v>26</v>
      </c>
      <c r="D8" s="235">
        <v>39371</v>
      </c>
      <c r="E8" s="235">
        <v>39385</v>
      </c>
      <c r="F8" s="236" t="s">
        <v>46</v>
      </c>
      <c r="G8" s="237">
        <f t="shared" si="0"/>
        <v>127</v>
      </c>
    </row>
    <row r="9" spans="1:7" s="78" customFormat="1" ht="12.75">
      <c r="A9" s="234" t="s">
        <v>196</v>
      </c>
      <c r="B9" s="234" t="s">
        <v>152</v>
      </c>
      <c r="C9" s="238" t="s">
        <v>197</v>
      </c>
      <c r="D9" s="235">
        <v>39346</v>
      </c>
      <c r="E9" s="235">
        <v>39392</v>
      </c>
      <c r="F9" s="236" t="s">
        <v>46</v>
      </c>
      <c r="G9" s="237">
        <f>127*COUNT(E9)</f>
        <v>127</v>
      </c>
    </row>
    <row r="10" spans="1:7" s="78" customFormat="1" ht="12.75">
      <c r="A10" s="234" t="s">
        <v>150</v>
      </c>
      <c r="B10" s="234" t="s">
        <v>152</v>
      </c>
      <c r="C10" s="238" t="s">
        <v>39</v>
      </c>
      <c r="D10" s="235">
        <v>39379</v>
      </c>
      <c r="E10" s="235">
        <v>39398</v>
      </c>
      <c r="F10" s="236" t="s">
        <v>46</v>
      </c>
      <c r="G10" s="237">
        <f t="shared" si="0"/>
        <v>127</v>
      </c>
    </row>
    <row r="11" spans="1:7" s="78" customFormat="1" ht="12.75">
      <c r="A11" s="234" t="s">
        <v>41</v>
      </c>
      <c r="B11" s="234" t="s">
        <v>1</v>
      </c>
      <c r="C11" s="234" t="s">
        <v>223</v>
      </c>
      <c r="D11" s="235">
        <v>39384</v>
      </c>
      <c r="E11" s="235">
        <v>39395</v>
      </c>
      <c r="F11" s="236" t="s">
        <v>46</v>
      </c>
      <c r="G11" s="237">
        <f t="shared" si="0"/>
        <v>127</v>
      </c>
    </row>
    <row r="12" spans="1:7" s="78" customFormat="1" ht="12.75">
      <c r="A12" s="234" t="s">
        <v>42</v>
      </c>
      <c r="B12" s="234" t="s">
        <v>1</v>
      </c>
      <c r="C12" s="234" t="s">
        <v>223</v>
      </c>
      <c r="D12" s="235">
        <v>39384</v>
      </c>
      <c r="E12" s="235">
        <v>39395</v>
      </c>
      <c r="F12" s="236" t="s">
        <v>46</v>
      </c>
      <c r="G12" s="237">
        <f t="shared" si="0"/>
        <v>127</v>
      </c>
    </row>
    <row r="13" spans="1:7" s="78" customFormat="1" ht="12.75">
      <c r="A13" s="234" t="s">
        <v>71</v>
      </c>
      <c r="B13" s="239" t="s">
        <v>4</v>
      </c>
      <c r="C13" s="238" t="s">
        <v>70</v>
      </c>
      <c r="D13" s="235">
        <v>39420</v>
      </c>
      <c r="E13" s="235">
        <v>39097</v>
      </c>
      <c r="F13" s="236" t="s">
        <v>46</v>
      </c>
      <c r="G13" s="237">
        <f t="shared" si="0"/>
        <v>127</v>
      </c>
    </row>
    <row r="14" spans="1:7" s="116" customFormat="1" ht="12.75">
      <c r="A14" s="234" t="s">
        <v>44</v>
      </c>
      <c r="B14" s="234" t="s">
        <v>1</v>
      </c>
      <c r="C14" s="234" t="s">
        <v>45</v>
      </c>
      <c r="D14" s="235">
        <v>39361</v>
      </c>
      <c r="E14" s="235">
        <v>39414</v>
      </c>
      <c r="F14" s="236" t="s">
        <v>46</v>
      </c>
      <c r="G14" s="237">
        <f t="shared" si="0"/>
        <v>127</v>
      </c>
    </row>
    <row r="15" spans="1:7" s="116" customFormat="1" ht="12.75">
      <c r="A15" s="234" t="s">
        <v>190</v>
      </c>
      <c r="B15" s="234" t="s">
        <v>152</v>
      </c>
      <c r="C15" s="238" t="s">
        <v>191</v>
      </c>
      <c r="D15" s="235">
        <v>39391</v>
      </c>
      <c r="E15" s="235">
        <v>39469</v>
      </c>
      <c r="F15" s="236" t="s">
        <v>46</v>
      </c>
      <c r="G15" s="237">
        <f t="shared" si="0"/>
        <v>127</v>
      </c>
    </row>
    <row r="16" spans="1:7" s="116" customFormat="1" ht="12.75">
      <c r="A16" s="234" t="s">
        <v>68</v>
      </c>
      <c r="B16" s="234" t="s">
        <v>10</v>
      </c>
      <c r="C16" s="238" t="s">
        <v>69</v>
      </c>
      <c r="D16" s="235">
        <v>39415</v>
      </c>
      <c r="E16" s="235">
        <v>39469</v>
      </c>
      <c r="F16" s="236"/>
      <c r="G16" s="237">
        <f t="shared" si="0"/>
        <v>127</v>
      </c>
    </row>
    <row r="17" spans="1:7" ht="12.75">
      <c r="A17" s="234" t="s">
        <v>81</v>
      </c>
      <c r="B17" s="234" t="s">
        <v>152</v>
      </c>
      <c r="C17" s="240" t="s">
        <v>82</v>
      </c>
      <c r="D17" s="241">
        <v>39461</v>
      </c>
      <c r="E17" s="241">
        <v>39469</v>
      </c>
      <c r="F17" s="242"/>
      <c r="G17" s="243">
        <f t="shared" si="0"/>
        <v>127</v>
      </c>
    </row>
    <row r="18" spans="1:7" ht="12.75">
      <c r="A18" s="234" t="s">
        <v>196</v>
      </c>
      <c r="B18" s="234" t="s">
        <v>152</v>
      </c>
      <c r="C18" s="244" t="s">
        <v>83</v>
      </c>
      <c r="D18" s="241">
        <v>39457</v>
      </c>
      <c r="E18" s="241">
        <v>39482</v>
      </c>
      <c r="F18" s="242"/>
      <c r="G18" s="243">
        <f t="shared" si="0"/>
        <v>127</v>
      </c>
    </row>
    <row r="19" spans="1:7" ht="12.75">
      <c r="A19" s="234" t="s">
        <v>219</v>
      </c>
      <c r="B19" s="234" t="s">
        <v>4</v>
      </c>
      <c r="C19" s="244" t="s">
        <v>220</v>
      </c>
      <c r="D19" s="241">
        <v>39497</v>
      </c>
      <c r="E19" s="241">
        <v>39518</v>
      </c>
      <c r="F19" s="242"/>
      <c r="G19" s="243">
        <f t="shared" si="0"/>
        <v>127</v>
      </c>
    </row>
    <row r="20" spans="1:7" ht="12.75">
      <c r="A20" s="234" t="s">
        <v>190</v>
      </c>
      <c r="B20" s="234" t="s">
        <v>152</v>
      </c>
      <c r="C20" s="244" t="s">
        <v>221</v>
      </c>
      <c r="D20" s="241">
        <v>39504</v>
      </c>
      <c r="E20" s="241">
        <v>39524</v>
      </c>
      <c r="F20" s="242" t="s">
        <v>46</v>
      </c>
      <c r="G20" s="243">
        <f t="shared" si="0"/>
        <v>127</v>
      </c>
    </row>
    <row r="21" spans="1:7" ht="12.75">
      <c r="A21" s="234" t="s">
        <v>44</v>
      </c>
      <c r="B21" s="234" t="s">
        <v>1</v>
      </c>
      <c r="C21" s="240" t="s">
        <v>45</v>
      </c>
      <c r="D21" s="241">
        <v>39506</v>
      </c>
      <c r="E21" s="241">
        <v>39519</v>
      </c>
      <c r="F21" s="242"/>
      <c r="G21" s="243">
        <f>127*COUNT(E21)</f>
        <v>127</v>
      </c>
    </row>
    <row r="22" spans="1:7" ht="12.75">
      <c r="A22" s="234" t="s">
        <v>81</v>
      </c>
      <c r="B22" s="234" t="s">
        <v>152</v>
      </c>
      <c r="C22" s="77" t="s">
        <v>224</v>
      </c>
      <c r="D22" s="119">
        <v>39514</v>
      </c>
      <c r="E22" s="119">
        <v>39538</v>
      </c>
      <c r="G22" s="75">
        <f t="shared" si="0"/>
        <v>127</v>
      </c>
    </row>
    <row r="23" spans="1:7" ht="12.75">
      <c r="A23" s="234" t="s">
        <v>7</v>
      </c>
      <c r="B23" s="234" t="s">
        <v>1</v>
      </c>
      <c r="C23" s="77" t="s">
        <v>236</v>
      </c>
      <c r="D23" s="119">
        <v>39531</v>
      </c>
      <c r="E23" s="119">
        <v>39532</v>
      </c>
      <c r="G23" s="75">
        <f t="shared" si="0"/>
        <v>127</v>
      </c>
    </row>
    <row r="24" spans="1:7" ht="12.75">
      <c r="A24" s="234" t="s">
        <v>238</v>
      </c>
      <c r="B24" s="234" t="s">
        <v>189</v>
      </c>
      <c r="C24" s="77" t="s">
        <v>237</v>
      </c>
      <c r="D24" s="119">
        <v>39538</v>
      </c>
      <c r="E24" s="119">
        <v>39559</v>
      </c>
      <c r="G24" s="75">
        <f t="shared" si="0"/>
        <v>127</v>
      </c>
    </row>
    <row r="25" spans="1:7" ht="12.75">
      <c r="A25" s="234" t="s">
        <v>238</v>
      </c>
      <c r="B25" s="234" t="s">
        <v>189</v>
      </c>
      <c r="C25" s="77" t="s">
        <v>237</v>
      </c>
      <c r="D25" s="119">
        <v>39538</v>
      </c>
      <c r="E25" s="119">
        <v>39580</v>
      </c>
      <c r="G25" s="75">
        <f t="shared" si="0"/>
        <v>127</v>
      </c>
    </row>
    <row r="26" spans="1:7" ht="12.75">
      <c r="A26" s="234" t="s">
        <v>150</v>
      </c>
      <c r="B26" s="234" t="s">
        <v>152</v>
      </c>
      <c r="C26" s="240" t="s">
        <v>244</v>
      </c>
      <c r="D26" s="119">
        <v>39554</v>
      </c>
      <c r="E26" s="119">
        <v>39574</v>
      </c>
      <c r="G26" s="75">
        <f t="shared" si="0"/>
        <v>127</v>
      </c>
    </row>
    <row r="27" spans="1:7" ht="12.75">
      <c r="A27" s="234" t="s">
        <v>190</v>
      </c>
      <c r="B27" s="234" t="s">
        <v>152</v>
      </c>
      <c r="C27" s="240" t="s">
        <v>245</v>
      </c>
      <c r="D27" s="119">
        <v>39560</v>
      </c>
      <c r="E27" s="119">
        <v>39601</v>
      </c>
      <c r="G27" s="75">
        <f t="shared" si="0"/>
        <v>127</v>
      </c>
    </row>
    <row r="28" spans="3:7" ht="12.75">
      <c r="C28" s="77"/>
      <c r="G28" s="75">
        <f t="shared" si="0"/>
        <v>0</v>
      </c>
    </row>
    <row r="29" ht="12.75">
      <c r="G29" s="75"/>
    </row>
    <row r="30" ht="12.75">
      <c r="G30" s="75"/>
    </row>
    <row r="31" ht="12.75">
      <c r="G31" s="75"/>
    </row>
    <row r="32" ht="12.75">
      <c r="G32" s="75"/>
    </row>
    <row r="33" ht="12.75">
      <c r="G33" s="75"/>
    </row>
  </sheetData>
  <mergeCells count="1">
    <mergeCell ref="A1:G1"/>
  </mergeCells>
  <printOptions gridLines="1"/>
  <pageMargins left="0" right="0" top="0" bottom="0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140" zoomScaleNormal="140" workbookViewId="0" topLeftCell="A1">
      <selection activeCell="A20" sqref="A20"/>
    </sheetView>
  </sheetViews>
  <sheetFormatPr defaultColWidth="9.140625" defaultRowHeight="12.75"/>
  <cols>
    <col min="1" max="1" width="11.00390625" style="33" bestFit="1" customWidth="1"/>
    <col min="2" max="2" width="6.7109375" style="33" bestFit="1" customWidth="1"/>
    <col min="3" max="3" width="25.7109375" style="33" bestFit="1" customWidth="1"/>
    <col min="4" max="4" width="15.140625" style="33" bestFit="1" customWidth="1"/>
    <col min="5" max="5" width="22.8515625" style="33" bestFit="1" customWidth="1"/>
    <col min="6" max="6" width="12.140625" style="38" bestFit="1" customWidth="1"/>
    <col min="7" max="7" width="2.7109375" style="33" bestFit="1" customWidth="1"/>
    <col min="8" max="16384" width="8.7109375" style="33" customWidth="1"/>
  </cols>
  <sheetData>
    <row r="1" spans="1:6" s="2" customFormat="1" ht="12.75">
      <c r="A1" s="2" t="s">
        <v>126</v>
      </c>
      <c r="B1" s="2" t="s">
        <v>138</v>
      </c>
      <c r="C1" s="2" t="s">
        <v>35</v>
      </c>
      <c r="D1" s="2" t="s">
        <v>136</v>
      </c>
      <c r="E1" s="2" t="s">
        <v>137</v>
      </c>
      <c r="F1" s="5" t="s">
        <v>99</v>
      </c>
    </row>
    <row r="2" spans="1:6" s="79" customFormat="1" ht="12.75">
      <c r="A2" s="80">
        <v>39223</v>
      </c>
      <c r="B2" s="79">
        <v>22094</v>
      </c>
      <c r="C2" s="79" t="s">
        <v>149</v>
      </c>
      <c r="D2" s="79" t="s">
        <v>148</v>
      </c>
      <c r="E2" s="79" t="s">
        <v>147</v>
      </c>
      <c r="F2" s="120">
        <v>11590</v>
      </c>
    </row>
    <row r="3" spans="1:6" s="79" customFormat="1" ht="12.75">
      <c r="A3" s="80">
        <v>39300</v>
      </c>
      <c r="B3" s="79">
        <v>22425</v>
      </c>
      <c r="C3" s="79" t="s">
        <v>178</v>
      </c>
      <c r="D3" s="79" t="s">
        <v>179</v>
      </c>
      <c r="E3" s="79" t="s">
        <v>180</v>
      </c>
      <c r="F3" s="120">
        <v>3700</v>
      </c>
    </row>
    <row r="4" spans="1:6" s="79" customFormat="1" ht="12.75">
      <c r="A4" s="80">
        <v>39300</v>
      </c>
      <c r="B4" s="79">
        <v>22426</v>
      </c>
      <c r="C4" s="79" t="s">
        <v>175</v>
      </c>
      <c r="D4" s="79" t="s">
        <v>179</v>
      </c>
      <c r="E4" s="79" t="s">
        <v>177</v>
      </c>
      <c r="F4" s="120">
        <v>400</v>
      </c>
    </row>
    <row r="5" spans="1:6" s="79" customFormat="1" ht="12.75">
      <c r="A5" s="80">
        <v>39301</v>
      </c>
      <c r="B5" s="79">
        <v>22433</v>
      </c>
      <c r="C5" s="79" t="s">
        <v>119</v>
      </c>
      <c r="D5" s="79" t="s">
        <v>179</v>
      </c>
      <c r="E5" s="79" t="s">
        <v>182</v>
      </c>
      <c r="F5" s="120">
        <v>1800</v>
      </c>
    </row>
    <row r="6" spans="1:6" s="79" customFormat="1" ht="12.75">
      <c r="A6" s="80">
        <v>39301</v>
      </c>
      <c r="B6" s="79">
        <v>22436</v>
      </c>
      <c r="C6" s="79" t="s">
        <v>178</v>
      </c>
      <c r="D6" s="79" t="s">
        <v>179</v>
      </c>
      <c r="E6" s="79" t="s">
        <v>181</v>
      </c>
      <c r="F6" s="120">
        <v>4000</v>
      </c>
    </row>
    <row r="7" spans="1:6" s="79" customFormat="1" ht="12.75">
      <c r="A7" s="80">
        <v>39336</v>
      </c>
      <c r="B7" s="79">
        <v>22809</v>
      </c>
      <c r="C7" s="79" t="s">
        <v>175</v>
      </c>
      <c r="D7" s="79" t="s">
        <v>176</v>
      </c>
      <c r="E7" s="79" t="s">
        <v>177</v>
      </c>
      <c r="F7" s="120">
        <v>500</v>
      </c>
    </row>
    <row r="8" spans="1:6" s="79" customFormat="1" ht="12.75">
      <c r="A8" s="80">
        <v>39337</v>
      </c>
      <c r="B8" s="79">
        <v>22811</v>
      </c>
      <c r="C8" s="79" t="s">
        <v>167</v>
      </c>
      <c r="D8" s="79" t="s">
        <v>166</v>
      </c>
      <c r="E8" s="79" t="s">
        <v>165</v>
      </c>
      <c r="F8" s="120">
        <v>430</v>
      </c>
    </row>
    <row r="9" spans="1:6" ht="12.75">
      <c r="A9" s="32">
        <v>39343</v>
      </c>
      <c r="B9" s="33">
        <v>23025</v>
      </c>
      <c r="C9" s="33" t="s">
        <v>184</v>
      </c>
      <c r="D9" s="33" t="s">
        <v>185</v>
      </c>
      <c r="E9" s="33" t="s">
        <v>186</v>
      </c>
      <c r="F9" s="38">
        <v>406.78</v>
      </c>
    </row>
    <row r="10" spans="1:6" ht="12.75">
      <c r="A10" s="32">
        <v>39373</v>
      </c>
      <c r="B10" s="33">
        <v>23113</v>
      </c>
      <c r="C10" s="33" t="s">
        <v>36</v>
      </c>
      <c r="D10" s="33" t="s">
        <v>37</v>
      </c>
      <c r="E10" s="33" t="s">
        <v>34</v>
      </c>
      <c r="F10" s="38">
        <v>475</v>
      </c>
    </row>
    <row r="11" spans="1:6" ht="12.75">
      <c r="A11" s="32">
        <v>39421</v>
      </c>
      <c r="B11" s="33">
        <v>23307</v>
      </c>
      <c r="C11" s="33" t="s">
        <v>72</v>
      </c>
      <c r="D11" s="33" t="s">
        <v>148</v>
      </c>
      <c r="E11" s="33" t="s">
        <v>73</v>
      </c>
      <c r="F11" s="38">
        <v>360</v>
      </c>
    </row>
    <row r="12" spans="1:6" ht="51">
      <c r="A12" s="32">
        <v>39463</v>
      </c>
      <c r="B12" s="33">
        <v>23363</v>
      </c>
      <c r="C12" s="33" t="s">
        <v>207</v>
      </c>
      <c r="D12" s="33" t="s">
        <v>206</v>
      </c>
      <c r="E12" s="190" t="s">
        <v>198</v>
      </c>
      <c r="F12" s="38">
        <v>1041.8</v>
      </c>
    </row>
    <row r="13" spans="1:6" ht="12.75">
      <c r="A13" s="32">
        <v>39463</v>
      </c>
      <c r="B13" s="33">
        <v>23364</v>
      </c>
      <c r="C13" s="33" t="s">
        <v>208</v>
      </c>
      <c r="D13" s="33" t="s">
        <v>206</v>
      </c>
      <c r="E13" s="33" t="s">
        <v>209</v>
      </c>
      <c r="F13" s="38">
        <v>146.12</v>
      </c>
    </row>
    <row r="14" spans="1:6" ht="12.75">
      <c r="A14" s="32">
        <v>39490</v>
      </c>
      <c r="B14" s="33">
        <v>23527</v>
      </c>
      <c r="C14" s="33" t="s">
        <v>217</v>
      </c>
      <c r="D14" s="33" t="s">
        <v>148</v>
      </c>
      <c r="E14" s="33" t="s">
        <v>218</v>
      </c>
      <c r="F14" s="191">
        <v>1651.9</v>
      </c>
    </row>
  </sheetData>
  <printOptions gridLines="1"/>
  <pageMargins left="0" right="0" top="1" bottom="0" header="0.5" footer="0.5"/>
  <pageSetup fitToHeight="0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="150" zoomScaleNormal="150" workbookViewId="0" topLeftCell="A1">
      <selection activeCell="A13" sqref="A13"/>
    </sheetView>
  </sheetViews>
  <sheetFormatPr defaultColWidth="9.140625" defaultRowHeight="12.75"/>
  <cols>
    <col min="1" max="1" width="10.421875" style="0" bestFit="1" customWidth="1"/>
    <col min="2" max="2" width="11.140625" style="0" bestFit="1" customWidth="1"/>
    <col min="3" max="3" width="20.7109375" style="0" bestFit="1" customWidth="1"/>
    <col min="4" max="4" width="6.421875" style="0" bestFit="1" customWidth="1"/>
    <col min="5" max="5" width="8.00390625" style="1" bestFit="1" customWidth="1"/>
    <col min="6" max="6" width="10.421875" style="1" customWidth="1"/>
    <col min="7" max="16384" width="10.421875" style="0" customWidth="1"/>
  </cols>
  <sheetData>
    <row r="1" spans="2:6" s="3" customFormat="1" ht="25.5">
      <c r="B1" s="3" t="s">
        <v>124</v>
      </c>
      <c r="C1" s="3" t="s">
        <v>159</v>
      </c>
      <c r="D1" s="3" t="s">
        <v>161</v>
      </c>
      <c r="E1" s="31" t="s">
        <v>162</v>
      </c>
      <c r="F1" s="31" t="s">
        <v>127</v>
      </c>
    </row>
    <row r="2" spans="2:6" ht="12.75">
      <c r="B2" t="s">
        <v>160</v>
      </c>
      <c r="C2" t="s">
        <v>31</v>
      </c>
      <c r="D2">
        <v>60</v>
      </c>
      <c r="E2" s="1">
        <v>29.66</v>
      </c>
      <c r="F2" s="1">
        <f>D2*E2</f>
        <v>1779.6</v>
      </c>
    </row>
    <row r="4" ht="12.75">
      <c r="C4" t="s">
        <v>32</v>
      </c>
    </row>
    <row r="6" spans="1:6" ht="12.75">
      <c r="A6" t="s">
        <v>126</v>
      </c>
      <c r="C6" t="s">
        <v>122</v>
      </c>
      <c r="F6" s="1">
        <f>SUM(F7:F19)</f>
        <v>600</v>
      </c>
    </row>
    <row r="7" spans="1:6" ht="12.75">
      <c r="A7" s="87">
        <v>39382</v>
      </c>
      <c r="B7" t="s">
        <v>41</v>
      </c>
      <c r="C7" t="s">
        <v>122</v>
      </c>
      <c r="D7">
        <v>4</v>
      </c>
      <c r="E7" s="1">
        <v>25</v>
      </c>
      <c r="F7" s="1">
        <f aca="true" t="shared" si="0" ref="F7:F12">D7*E7</f>
        <v>100</v>
      </c>
    </row>
    <row r="8" spans="1:6" ht="12.75">
      <c r="A8" s="87">
        <v>39354</v>
      </c>
      <c r="B8" t="s">
        <v>41</v>
      </c>
      <c r="C8" t="s">
        <v>122</v>
      </c>
      <c r="D8">
        <v>4</v>
      </c>
      <c r="E8" s="1">
        <v>25</v>
      </c>
      <c r="F8" s="1">
        <f t="shared" si="0"/>
        <v>100</v>
      </c>
    </row>
    <row r="9" spans="1:6" ht="12.75">
      <c r="A9" s="87">
        <v>39417</v>
      </c>
      <c r="B9" t="s">
        <v>41</v>
      </c>
      <c r="C9" t="s">
        <v>122</v>
      </c>
      <c r="D9">
        <v>4</v>
      </c>
      <c r="E9" s="1">
        <v>25</v>
      </c>
      <c r="F9" s="1">
        <f t="shared" si="0"/>
        <v>100</v>
      </c>
    </row>
    <row r="10" spans="1:6" ht="12.75">
      <c r="A10" s="87">
        <v>39473</v>
      </c>
      <c r="B10" t="s">
        <v>41</v>
      </c>
      <c r="C10" t="s">
        <v>122</v>
      </c>
      <c r="D10">
        <v>4</v>
      </c>
      <c r="E10" s="1">
        <v>25</v>
      </c>
      <c r="F10" s="1">
        <f t="shared" si="0"/>
        <v>100</v>
      </c>
    </row>
    <row r="11" spans="1:6" ht="12.75">
      <c r="A11" s="87">
        <v>39501</v>
      </c>
      <c r="B11" t="s">
        <v>41</v>
      </c>
      <c r="C11" t="s">
        <v>122</v>
      </c>
      <c r="D11">
        <v>4</v>
      </c>
      <c r="E11" s="1">
        <v>25</v>
      </c>
      <c r="F11" s="1">
        <f t="shared" si="0"/>
        <v>100</v>
      </c>
    </row>
    <row r="12" spans="1:6" ht="12.75">
      <c r="A12" s="87">
        <v>39522</v>
      </c>
      <c r="B12" t="s">
        <v>41</v>
      </c>
      <c r="C12" t="s">
        <v>122</v>
      </c>
      <c r="D12">
        <v>4</v>
      </c>
      <c r="E12" s="1">
        <v>25</v>
      </c>
      <c r="F12" s="1">
        <f t="shared" si="0"/>
        <v>100</v>
      </c>
    </row>
  </sheetData>
  <printOptions gridLines="1" horizontalCentered="1" verticalCentered="1"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4"/>
  <sheetViews>
    <sheetView zoomScale="110" zoomScaleNormal="110" workbookViewId="0" topLeftCell="A1">
      <selection activeCell="G22" sqref="G22"/>
    </sheetView>
  </sheetViews>
  <sheetFormatPr defaultColWidth="9.140625" defaultRowHeight="12.75"/>
  <cols>
    <col min="1" max="1" width="13.421875" style="129" bestFit="1" customWidth="1"/>
    <col min="2" max="2" width="20.421875" style="129" bestFit="1" customWidth="1"/>
    <col min="3" max="3" width="28.00390625" style="129" bestFit="1" customWidth="1"/>
    <col min="4" max="4" width="9.421875" style="129" bestFit="1" customWidth="1"/>
    <col min="5" max="5" width="19.00390625" style="130" bestFit="1" customWidth="1"/>
    <col min="6" max="6" width="5.140625" style="129" bestFit="1" customWidth="1"/>
    <col min="7" max="7" width="10.421875" style="130" bestFit="1" customWidth="1"/>
    <col min="8" max="8" width="12.140625" style="130" bestFit="1" customWidth="1"/>
    <col min="9" max="9" width="6.7109375" style="129" bestFit="1" customWidth="1"/>
    <col min="10" max="10" width="10.00390625" style="129" bestFit="1" customWidth="1"/>
    <col min="11" max="16384" width="9.140625" style="129" customWidth="1"/>
  </cols>
  <sheetData>
    <row r="3" spans="1:9" ht="12.75">
      <c r="A3" s="49" t="s">
        <v>124</v>
      </c>
      <c r="B3" s="49" t="s">
        <v>125</v>
      </c>
      <c r="C3" s="49" t="s">
        <v>97</v>
      </c>
      <c r="D3" s="52" t="s">
        <v>126</v>
      </c>
      <c r="E3" s="49" t="s">
        <v>99</v>
      </c>
      <c r="F3" s="53" t="s">
        <v>131</v>
      </c>
      <c r="G3" s="50" t="s">
        <v>133</v>
      </c>
      <c r="H3" s="50" t="s">
        <v>127</v>
      </c>
      <c r="I3" s="129" t="s">
        <v>138</v>
      </c>
    </row>
    <row r="4" spans="1:9" s="124" customFormat="1" ht="12.75">
      <c r="A4" s="124" t="s">
        <v>24</v>
      </c>
      <c r="B4" s="124" t="s">
        <v>25</v>
      </c>
      <c r="C4" s="124" t="s">
        <v>189</v>
      </c>
      <c r="D4" s="125">
        <v>39378</v>
      </c>
      <c r="E4" s="147">
        <v>500</v>
      </c>
      <c r="F4" s="127">
        <v>2</v>
      </c>
      <c r="G4" s="126">
        <f aca="true" t="shared" si="0" ref="G4:G9">127*F4</f>
        <v>254</v>
      </c>
      <c r="H4" s="126">
        <f aca="true" t="shared" si="1" ref="H4:H9">E4+G4</f>
        <v>754</v>
      </c>
      <c r="I4" s="135">
        <v>23111</v>
      </c>
    </row>
    <row r="5" spans="1:9" s="124" customFormat="1" ht="12.75">
      <c r="A5" s="124" t="s">
        <v>23</v>
      </c>
      <c r="B5" s="124" t="s">
        <v>25</v>
      </c>
      <c r="C5" s="124" t="s">
        <v>189</v>
      </c>
      <c r="D5" s="125">
        <v>39378</v>
      </c>
      <c r="E5" s="147">
        <v>500</v>
      </c>
      <c r="F5" s="127">
        <v>2</v>
      </c>
      <c r="G5" s="126">
        <f t="shared" si="0"/>
        <v>254</v>
      </c>
      <c r="H5" s="126">
        <f t="shared" si="1"/>
        <v>754</v>
      </c>
      <c r="I5" s="135">
        <v>23111</v>
      </c>
    </row>
    <row r="6" spans="1:9" s="124" customFormat="1" ht="12.75">
      <c r="A6" s="124" t="s">
        <v>192</v>
      </c>
      <c r="B6" s="124" t="s">
        <v>25</v>
      </c>
      <c r="C6" s="124" t="s">
        <v>189</v>
      </c>
      <c r="D6" s="125">
        <v>39378</v>
      </c>
      <c r="E6" s="147">
        <v>500</v>
      </c>
      <c r="F6" s="127">
        <v>2</v>
      </c>
      <c r="G6" s="126">
        <f t="shared" si="0"/>
        <v>254</v>
      </c>
      <c r="H6" s="126">
        <f t="shared" si="1"/>
        <v>754</v>
      </c>
      <c r="I6" s="135">
        <v>23111</v>
      </c>
    </row>
    <row r="7" spans="1:9" s="131" customFormat="1" ht="12.75">
      <c r="A7" s="131" t="s">
        <v>24</v>
      </c>
      <c r="B7" s="124" t="s">
        <v>25</v>
      </c>
      <c r="C7" s="131" t="s">
        <v>189</v>
      </c>
      <c r="D7" s="132">
        <v>39420</v>
      </c>
      <c r="E7" s="148">
        <v>0</v>
      </c>
      <c r="F7" s="134">
        <v>2</v>
      </c>
      <c r="G7" s="133">
        <f t="shared" si="0"/>
        <v>254</v>
      </c>
      <c r="H7" s="133">
        <f t="shared" si="1"/>
        <v>254</v>
      </c>
      <c r="I7" s="136">
        <v>23111</v>
      </c>
    </row>
    <row r="8" spans="1:9" s="131" customFormat="1" ht="12.75">
      <c r="A8" s="131" t="s">
        <v>23</v>
      </c>
      <c r="B8" s="124" t="s">
        <v>25</v>
      </c>
      <c r="C8" s="131" t="s">
        <v>189</v>
      </c>
      <c r="D8" s="132">
        <v>39420</v>
      </c>
      <c r="E8" s="148">
        <v>0</v>
      </c>
      <c r="F8" s="134">
        <v>2</v>
      </c>
      <c r="G8" s="133">
        <f t="shared" si="0"/>
        <v>254</v>
      </c>
      <c r="H8" s="133">
        <f t="shared" si="1"/>
        <v>254</v>
      </c>
      <c r="I8" s="136">
        <v>23111</v>
      </c>
    </row>
    <row r="9" spans="1:9" s="131" customFormat="1" ht="13.5" thickBot="1">
      <c r="A9" s="131" t="s">
        <v>192</v>
      </c>
      <c r="B9" s="124" t="s">
        <v>25</v>
      </c>
      <c r="C9" s="131" t="s">
        <v>189</v>
      </c>
      <c r="D9" s="132">
        <v>39420</v>
      </c>
      <c r="E9" s="148">
        <v>0</v>
      </c>
      <c r="F9" s="134">
        <v>2</v>
      </c>
      <c r="G9" s="133">
        <f t="shared" si="0"/>
        <v>254</v>
      </c>
      <c r="H9" s="133">
        <f t="shared" si="1"/>
        <v>254</v>
      </c>
      <c r="I9" s="136">
        <v>23111</v>
      </c>
    </row>
    <row r="10" ht="13.5" thickBot="1">
      <c r="H10" s="137">
        <f>SUM(H4:H9)</f>
        <v>3024</v>
      </c>
    </row>
    <row r="11" spans="1:9" ht="12.75">
      <c r="A11" s="138"/>
      <c r="B11" s="138"/>
      <c r="C11" s="138"/>
      <c r="D11" s="138"/>
      <c r="E11" s="139"/>
      <c r="F11" s="138"/>
      <c r="G11" s="139"/>
      <c r="H11" s="139"/>
      <c r="I11" s="138"/>
    </row>
    <row r="13" spans="5:8" ht="12.75">
      <c r="E13" s="5" t="s">
        <v>29</v>
      </c>
      <c r="G13" s="5" t="s">
        <v>93</v>
      </c>
      <c r="H13" s="5" t="s">
        <v>51</v>
      </c>
    </row>
    <row r="14" spans="1:9" s="141" customFormat="1" ht="12.75">
      <c r="A14" s="128"/>
      <c r="B14" s="140" t="s">
        <v>77</v>
      </c>
      <c r="E14" s="142">
        <v>3000</v>
      </c>
      <c r="F14" s="143"/>
      <c r="G14" s="144">
        <f>SUM(G17:G18)</f>
        <v>780.0699999999999</v>
      </c>
      <c r="H14" s="143">
        <f>E14-G14</f>
        <v>2219.9300000000003</v>
      </c>
      <c r="I14" s="145"/>
    </row>
    <row r="16" spans="1:8" ht="12.75">
      <c r="A16" s="2" t="s">
        <v>126</v>
      </c>
      <c r="B16" s="2" t="s">
        <v>138</v>
      </c>
      <c r="C16" s="2" t="s">
        <v>35</v>
      </c>
      <c r="D16" s="2" t="s">
        <v>136</v>
      </c>
      <c r="E16" s="2" t="s">
        <v>137</v>
      </c>
      <c r="F16" s="2"/>
      <c r="G16" s="5" t="s">
        <v>99</v>
      </c>
      <c r="H16" s="129"/>
    </row>
    <row r="17" spans="1:9" ht="12.75">
      <c r="A17" s="146">
        <v>39413</v>
      </c>
      <c r="C17" s="129" t="s">
        <v>54</v>
      </c>
      <c r="D17" s="129" t="s">
        <v>55</v>
      </c>
      <c r="E17" s="130" t="s">
        <v>76</v>
      </c>
      <c r="G17" s="130">
        <v>300</v>
      </c>
      <c r="I17" s="129">
        <v>23279</v>
      </c>
    </row>
    <row r="18" spans="1:9" ht="12.75">
      <c r="A18" s="146">
        <v>39413</v>
      </c>
      <c r="C18" s="129" t="s">
        <v>56</v>
      </c>
      <c r="D18" s="129" t="s">
        <v>55</v>
      </c>
      <c r="E18" s="130" t="s">
        <v>57</v>
      </c>
      <c r="G18" s="130">
        <v>480.07</v>
      </c>
      <c r="I18" s="129">
        <v>23282</v>
      </c>
    </row>
    <row r="19" spans="1:9" ht="12.75">
      <c r="A19" s="138"/>
      <c r="B19" s="138"/>
      <c r="C19" s="138"/>
      <c r="D19" s="138"/>
      <c r="E19" s="139"/>
      <c r="F19" s="138"/>
      <c r="G19" s="139"/>
      <c r="H19" s="139"/>
      <c r="I19" s="138"/>
    </row>
    <row r="20" spans="5:8" s="124" customFormat="1" ht="12.75">
      <c r="E20" s="126"/>
      <c r="G20" s="126"/>
      <c r="H20" s="126"/>
    </row>
    <row r="21" spans="2:9" ht="12.75">
      <c r="B21" s="129" t="s">
        <v>48</v>
      </c>
      <c r="E21" s="130">
        <v>1500</v>
      </c>
      <c r="G21" s="130">
        <v>1400</v>
      </c>
      <c r="H21" s="143">
        <f>E21-G21</f>
        <v>100</v>
      </c>
      <c r="I21" s="129">
        <v>23292</v>
      </c>
    </row>
    <row r="24" spans="2:9" ht="12.75">
      <c r="B24" s="129" t="s">
        <v>85</v>
      </c>
      <c r="C24" s="129" t="s">
        <v>84</v>
      </c>
      <c r="D24" s="146">
        <v>39420</v>
      </c>
      <c r="E24" s="130">
        <v>170</v>
      </c>
      <c r="G24" s="130">
        <v>170</v>
      </c>
      <c r="H24" s="143">
        <f>E24-G24</f>
        <v>0</v>
      </c>
      <c r="I24" s="129">
        <v>23295</v>
      </c>
    </row>
  </sheetData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150" zoomScaleNormal="150" workbookViewId="0" topLeftCell="A1">
      <selection activeCell="E4" sqref="E4"/>
    </sheetView>
  </sheetViews>
  <sheetFormatPr defaultColWidth="9.140625" defaultRowHeight="12.75"/>
  <cols>
    <col min="1" max="1" width="10.28125" style="151" bestFit="1" customWidth="1"/>
    <col min="2" max="2" width="9.8515625" style="113" bestFit="1" customWidth="1"/>
    <col min="3" max="3" width="9.7109375" style="113" bestFit="1" customWidth="1"/>
    <col min="4" max="4" width="9.140625" style="113" bestFit="1" customWidth="1"/>
    <col min="5" max="5" width="6.8515625" style="113" bestFit="1" customWidth="1"/>
    <col min="6" max="6" width="10.00390625" style="113" bestFit="1" customWidth="1"/>
    <col min="7" max="7" width="10.140625" style="113" bestFit="1" customWidth="1"/>
    <col min="8" max="16384" width="9.140625" style="113" customWidth="1"/>
  </cols>
  <sheetData>
    <row r="1" spans="1:8" s="102" customFormat="1" ht="12.75">
      <c r="A1" s="275" t="s">
        <v>135</v>
      </c>
      <c r="B1" s="276"/>
      <c r="C1" s="276"/>
      <c r="D1" s="276"/>
      <c r="E1" s="276"/>
      <c r="F1" s="276"/>
      <c r="G1" s="103"/>
      <c r="H1" s="101"/>
    </row>
    <row r="2" spans="1:8" s="102" customFormat="1" ht="12.75">
      <c r="A2" s="149"/>
      <c r="B2" s="103"/>
      <c r="C2" s="103"/>
      <c r="D2" s="104"/>
      <c r="E2" s="152" t="s">
        <v>91</v>
      </c>
      <c r="F2" s="115">
        <f>SUM(F4:F30)</f>
        <v>3429</v>
      </c>
      <c r="G2" s="105"/>
      <c r="H2" s="101"/>
    </row>
    <row r="3" spans="1:8" s="103" customFormat="1" ht="25.5">
      <c r="A3" s="49" t="s">
        <v>58</v>
      </c>
      <c r="B3" s="104" t="s">
        <v>126</v>
      </c>
      <c r="C3" s="104" t="s">
        <v>126</v>
      </c>
      <c r="D3" s="104" t="s">
        <v>126</v>
      </c>
      <c r="E3" s="106" t="s">
        <v>131</v>
      </c>
      <c r="F3" s="105" t="s">
        <v>133</v>
      </c>
      <c r="G3" s="105"/>
      <c r="H3" s="101"/>
    </row>
    <row r="4" spans="1:8" s="107" customFormat="1" ht="12.75">
      <c r="A4" s="150" t="s">
        <v>59</v>
      </c>
      <c r="B4" s="114">
        <v>39430</v>
      </c>
      <c r="C4" s="114">
        <v>39434</v>
      </c>
      <c r="D4" s="108">
        <v>39435</v>
      </c>
      <c r="E4" s="110">
        <v>3</v>
      </c>
      <c r="F4" s="109">
        <f aca="true" t="shared" si="0" ref="F4:F12">127*E4</f>
        <v>381</v>
      </c>
      <c r="G4" s="111"/>
      <c r="H4" s="112"/>
    </row>
    <row r="5" spans="1:8" s="107" customFormat="1" ht="12.75">
      <c r="A5" s="150" t="s">
        <v>60</v>
      </c>
      <c r="B5" s="114">
        <v>39430</v>
      </c>
      <c r="C5" s="114">
        <v>39434</v>
      </c>
      <c r="D5" s="108">
        <v>39435</v>
      </c>
      <c r="E5" s="110">
        <v>3</v>
      </c>
      <c r="F5" s="109">
        <f t="shared" si="0"/>
        <v>381</v>
      </c>
      <c r="G5" s="111"/>
      <c r="H5" s="112"/>
    </row>
    <row r="6" spans="1:7" ht="12.75">
      <c r="A6" s="150" t="s">
        <v>61</v>
      </c>
      <c r="B6" s="114">
        <v>39430</v>
      </c>
      <c r="C6" s="114">
        <v>39434</v>
      </c>
      <c r="D6" s="108">
        <v>39435</v>
      </c>
      <c r="E6" s="110">
        <v>3</v>
      </c>
      <c r="F6" s="109">
        <f t="shared" si="0"/>
        <v>381</v>
      </c>
      <c r="G6" s="111"/>
    </row>
    <row r="7" spans="1:7" ht="12.75">
      <c r="A7" s="150" t="s">
        <v>62</v>
      </c>
      <c r="B7" s="114">
        <v>39430</v>
      </c>
      <c r="C7" s="114">
        <v>39434</v>
      </c>
      <c r="D7" s="108">
        <v>39435</v>
      </c>
      <c r="E7" s="110">
        <v>3</v>
      </c>
      <c r="F7" s="109">
        <f t="shared" si="0"/>
        <v>381</v>
      </c>
      <c r="G7" s="111"/>
    </row>
    <row r="8" spans="1:7" ht="12.75">
      <c r="A8" s="150" t="s">
        <v>63</v>
      </c>
      <c r="B8" s="114">
        <v>39430</v>
      </c>
      <c r="C8" s="114">
        <v>39434</v>
      </c>
      <c r="D8" s="108">
        <v>39435</v>
      </c>
      <c r="E8" s="110">
        <v>3</v>
      </c>
      <c r="F8" s="109">
        <f t="shared" si="0"/>
        <v>381</v>
      </c>
      <c r="G8" s="111"/>
    </row>
    <row r="9" spans="1:7" ht="12.75">
      <c r="A9" s="150" t="s">
        <v>64</v>
      </c>
      <c r="B9" s="114">
        <v>39430</v>
      </c>
      <c r="C9" s="114">
        <v>39434</v>
      </c>
      <c r="D9" s="108">
        <v>39435</v>
      </c>
      <c r="E9" s="110">
        <v>3</v>
      </c>
      <c r="F9" s="109">
        <f t="shared" si="0"/>
        <v>381</v>
      </c>
      <c r="G9" s="111"/>
    </row>
    <row r="10" spans="1:7" ht="12.75">
      <c r="A10" s="150" t="s">
        <v>65</v>
      </c>
      <c r="B10" s="114">
        <v>39430</v>
      </c>
      <c r="C10" s="114">
        <v>39434</v>
      </c>
      <c r="D10" s="108">
        <v>39435</v>
      </c>
      <c r="E10" s="110">
        <v>3</v>
      </c>
      <c r="F10" s="109">
        <f t="shared" si="0"/>
        <v>381</v>
      </c>
      <c r="G10" s="111"/>
    </row>
    <row r="11" spans="1:7" ht="12.75">
      <c r="A11" s="150" t="s">
        <v>66</v>
      </c>
      <c r="B11" s="114">
        <v>39430</v>
      </c>
      <c r="C11" s="114">
        <v>39434</v>
      </c>
      <c r="D11" s="108">
        <v>39435</v>
      </c>
      <c r="E11" s="110">
        <v>3</v>
      </c>
      <c r="F11" s="109">
        <f t="shared" si="0"/>
        <v>381</v>
      </c>
      <c r="G11" s="111"/>
    </row>
    <row r="12" spans="1:7" ht="12.75">
      <c r="A12" s="150" t="s">
        <v>67</v>
      </c>
      <c r="B12" s="114">
        <v>39430</v>
      </c>
      <c r="C12" s="114">
        <v>39434</v>
      </c>
      <c r="D12" s="108">
        <v>39435</v>
      </c>
      <c r="E12" s="110">
        <v>3</v>
      </c>
      <c r="F12" s="109">
        <f t="shared" si="0"/>
        <v>381</v>
      </c>
      <c r="G12" s="111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2008-02-13T19:46:09Z</cp:lastPrinted>
  <dcterms:created xsi:type="dcterms:W3CDTF">2006-09-22T18:46:11Z</dcterms:created>
  <dcterms:modified xsi:type="dcterms:W3CDTF">2008-04-22T16:05:34Z</dcterms:modified>
  <cp:category/>
  <cp:version/>
  <cp:contentType/>
  <cp:contentStatus/>
</cp:coreProperties>
</file>